
<file path=[Content_Types].xml><?xml version="1.0" encoding="utf-8"?>
<Types xmlns="http://schemas.openxmlformats.org/package/2006/content-types">
  <Default Extension="bin" ContentType="application/vnd.openxmlformats-officedocument.spreadsheetml.printerSettings"/>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Default Extension="tiff" ContentType="image/tiff"/>
  <Override PartName="/xl/calcChain.xml" ContentType="application/vnd.openxmlformats-officedocument.spreadsheetml.calcChain+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0" yWindow="60" windowWidth="19035" windowHeight="12240" activeTab="3"/>
  </bookViews>
  <sheets>
    <sheet name="000" sheetId="335" r:id="rId1"/>
    <sheet name="100-109" sheetId="336" r:id="rId2"/>
    <sheet name="Appendix A" sheetId="745" r:id="rId3"/>
    <sheet name="Appendix B" sheetId="751" r:id="rId4"/>
    <sheet name="Appendix C" sheetId="746" r:id="rId5"/>
    <sheet name="Appendix D" sheetId="749" r:id="rId6"/>
    <sheet name="Appendix E" sheetId="750" r:id="rId7"/>
    <sheet name="Responsibilities" sheetId="742" r:id="rId8"/>
    <sheet name="TankCalib" sheetId="747" r:id="rId9"/>
  </sheets>
  <definedNames>
    <definedName name="_xlnm._FilterDatabase" localSheetId="8" hidden="1">TankCalib!$A$3:$J$371</definedName>
    <definedName name="_xlnm.Print_Area" localSheetId="1">'100-109'!$A$1:$G$363</definedName>
    <definedName name="_xlnm.Print_Area" localSheetId="2">'Appendix A'!$A:$G</definedName>
    <definedName name="_xlnm.Print_Area" localSheetId="3">'Appendix B'!$A$1:$G$131</definedName>
    <definedName name="_xlnm.Print_Area" localSheetId="4">'Appendix C'!$A:$G</definedName>
    <definedName name="_xlnm.Print_Area" localSheetId="5">'Appendix D'!$A:$G</definedName>
    <definedName name="_xlnm.Print_Area" localSheetId="6">'Appendix E'!$A:$G</definedName>
    <definedName name="_xlnm.Print_Titles" localSheetId="1">'100-109'!$1:$3</definedName>
    <definedName name="_xlnm.Print_Titles" localSheetId="2">'Appendix A'!$1:$3</definedName>
    <definedName name="_xlnm.Print_Titles" localSheetId="3">'Appendix B'!$1:$3</definedName>
    <definedName name="_xlnm.Print_Titles" localSheetId="4">'Appendix C'!$1:$3</definedName>
    <definedName name="_xlnm.Print_Titles" localSheetId="5">'Appendix D'!$1:$3</definedName>
    <definedName name="_xlnm.Print_Titles" localSheetId="6">'Appendix E'!$1:$3</definedName>
  </definedNames>
  <calcPr calcId="125725"/>
</workbook>
</file>

<file path=xl/calcChain.xml><?xml version="1.0" encoding="utf-8"?>
<calcChain xmlns="http://schemas.openxmlformats.org/spreadsheetml/2006/main">
  <c r="E89" i="751"/>
  <c r="G111"/>
  <c r="F110"/>
  <c r="G110"/>
  <c r="E110"/>
  <c r="G109"/>
  <c r="F109"/>
  <c r="E109"/>
  <c r="I112"/>
  <c r="K112"/>
  <c r="D112" s="1"/>
  <c r="I111"/>
  <c r="K111" s="1"/>
  <c r="D111" s="1"/>
  <c r="I110"/>
  <c r="K110" s="1"/>
  <c r="D110" s="1"/>
  <c r="I109"/>
  <c r="K109" s="1"/>
  <c r="D109" s="1"/>
  <c r="F111"/>
  <c r="F112"/>
  <c r="E112"/>
  <c r="E111"/>
  <c r="G113"/>
  <c r="F113"/>
  <c r="E113"/>
  <c r="D113"/>
  <c r="F108"/>
  <c r="F106" i="745"/>
  <c r="F114" i="751" s="1"/>
  <c r="D115"/>
  <c r="D116"/>
  <c r="D117"/>
  <c r="D118"/>
  <c r="D119"/>
  <c r="D120"/>
  <c r="D121"/>
  <c r="D122"/>
  <c r="D123"/>
  <c r="D124"/>
  <c r="D125"/>
  <c r="D126"/>
  <c r="D114"/>
  <c r="D127"/>
  <c r="B127"/>
  <c r="B108"/>
  <c r="B115"/>
  <c r="B116"/>
  <c r="B117"/>
  <c r="B118"/>
  <c r="B119"/>
  <c r="B120"/>
  <c r="B121"/>
  <c r="B122"/>
  <c r="B123"/>
  <c r="B124"/>
  <c r="B125"/>
  <c r="B126"/>
  <c r="B114"/>
  <c r="G124" i="745"/>
  <c r="G127" i="751" s="1"/>
  <c r="F124" i="745"/>
  <c r="F127" i="751" s="1"/>
  <c r="E124" i="745"/>
  <c r="E127" i="751" s="1"/>
  <c r="K113" i="745"/>
  <c r="E106"/>
  <c r="E114" i="751" s="1"/>
  <c r="G107" i="745"/>
  <c r="G115" i="751" s="1"/>
  <c r="G108" i="745"/>
  <c r="G116" i="751" s="1"/>
  <c r="G109" i="745"/>
  <c r="G117" i="751" s="1"/>
  <c r="G110" i="745"/>
  <c r="G118" i="751" s="1"/>
  <c r="G111" i="745"/>
  <c r="G119" i="751" s="1"/>
  <c r="G112" i="745"/>
  <c r="G120" i="751" s="1"/>
  <c r="G113" i="745"/>
  <c r="G121" i="751" s="1"/>
  <c r="G114" i="745"/>
  <c r="G122" i="751" s="1"/>
  <c r="G115" i="745"/>
  <c r="G123" i="751" s="1"/>
  <c r="G116" i="745"/>
  <c r="G124" i="751" s="1"/>
  <c r="G117" i="745"/>
  <c r="G125" i="751" s="1"/>
  <c r="G118" i="745"/>
  <c r="G126" i="751" s="1"/>
  <c r="G106" i="745"/>
  <c r="G114" i="751" s="1"/>
  <c r="F107" i="745"/>
  <c r="F115" i="751" s="1"/>
  <c r="F109" i="745"/>
  <c r="F117" i="751" s="1"/>
  <c r="F110" i="745"/>
  <c r="F118" i="751" s="1"/>
  <c r="F111" i="745"/>
  <c r="F119" i="751" s="1"/>
  <c r="F112" i="745"/>
  <c r="F120" i="751" s="1"/>
  <c r="F113" i="745"/>
  <c r="F121" i="751" s="1"/>
  <c r="F114" i="745"/>
  <c r="F122" i="751" s="1"/>
  <c r="F115" i="745"/>
  <c r="F123" i="751" s="1"/>
  <c r="F116" i="745"/>
  <c r="F124" i="751" s="1"/>
  <c r="F117" i="745"/>
  <c r="F125" i="751" s="1"/>
  <c r="F118" i="745"/>
  <c r="F126" i="751" s="1"/>
  <c r="F108" i="745"/>
  <c r="F116" i="751" s="1"/>
  <c r="E114" i="745"/>
  <c r="E122" i="751" s="1"/>
  <c r="E115" i="745"/>
  <c r="E123" i="751" s="1"/>
  <c r="E116" i="745"/>
  <c r="E124" i="751" s="1"/>
  <c r="E117" i="745"/>
  <c r="E125" i="751" s="1"/>
  <c r="E118" i="745"/>
  <c r="E126" i="751" s="1"/>
  <c r="E113" i="745"/>
  <c r="E121" i="751" s="1"/>
  <c r="E107" i="745"/>
  <c r="E115" i="751" s="1"/>
  <c r="E108" i="745"/>
  <c r="E116" i="751" s="1"/>
  <c r="E109" i="745"/>
  <c r="E117" i="751" s="1"/>
  <c r="E110" i="745"/>
  <c r="E118" i="751" s="1"/>
  <c r="E111" i="745"/>
  <c r="E119" i="751" s="1"/>
  <c r="E112" i="745"/>
  <c r="E120" i="751" s="1"/>
  <c r="O28"/>
  <c r="O27"/>
  <c r="O26"/>
  <c r="O25"/>
  <c r="N28"/>
  <c r="N27"/>
  <c r="N26"/>
  <c r="N25"/>
  <c r="N29" s="1"/>
  <c r="D100" s="1"/>
  <c r="Q28"/>
  <c r="Q27"/>
  <c r="Q26"/>
  <c r="Q25"/>
  <c r="P26"/>
  <c r="D27" s="1"/>
  <c r="P27"/>
  <c r="P28"/>
  <c r="F27" s="1"/>
  <c r="P25"/>
  <c r="E99"/>
  <c r="E108" s="1"/>
  <c r="D99"/>
  <c r="D108" s="1"/>
  <c r="C61"/>
  <c r="D61"/>
  <c r="C92"/>
  <c r="C93" s="1"/>
  <c r="C90"/>
  <c r="C91" s="1"/>
  <c r="J95"/>
  <c r="J94"/>
  <c r="J93"/>
  <c r="J91"/>
  <c r="J90"/>
  <c r="J89"/>
  <c r="J86"/>
  <c r="J85"/>
  <c r="J84"/>
  <c r="J82"/>
  <c r="J81"/>
  <c r="J80"/>
  <c r="F61"/>
  <c r="F62"/>
  <c r="F63"/>
  <c r="F64"/>
  <c r="F65"/>
  <c r="F66"/>
  <c r="F67"/>
  <c r="F68"/>
  <c r="F60"/>
  <c r="D62"/>
  <c r="D63"/>
  <c r="D65"/>
  <c r="D66"/>
  <c r="D67"/>
  <c r="D60"/>
  <c r="C67"/>
  <c r="C66"/>
  <c r="C65"/>
  <c r="C62"/>
  <c r="C63"/>
  <c r="K66"/>
  <c r="N67" s="1"/>
  <c r="G61" s="1"/>
  <c r="K89" s="1"/>
  <c r="K57"/>
  <c r="N58" s="1"/>
  <c r="E61" s="1"/>
  <c r="K80" s="1"/>
  <c r="M55" i="745"/>
  <c r="M53"/>
  <c r="I56"/>
  <c r="K64" s="1"/>
  <c r="I55"/>
  <c r="K63" s="1"/>
  <c r="I54"/>
  <c r="I53"/>
  <c r="K61" s="1"/>
  <c r="D128" i="751" l="1"/>
  <c r="E128" s="1"/>
  <c r="N71"/>
  <c r="G65" s="1"/>
  <c r="K93" s="1"/>
  <c r="Q29"/>
  <c r="F100" s="1"/>
  <c r="P29"/>
  <c r="G100" s="1"/>
  <c r="D101"/>
  <c r="L53" i="745"/>
  <c r="K62"/>
  <c r="C27" i="751"/>
  <c r="O29"/>
  <c r="E100" s="1"/>
  <c r="E101" s="1"/>
  <c r="E27"/>
  <c r="F101"/>
  <c r="N59"/>
  <c r="E62" s="1"/>
  <c r="K81" s="1"/>
  <c r="N57"/>
  <c r="E60" s="1"/>
  <c r="K79" s="1"/>
  <c r="N53" i="745"/>
  <c r="L55"/>
  <c r="F128" i="751" l="1"/>
  <c r="L64" i="745" l="1"/>
  <c r="L63"/>
  <c r="L62"/>
  <c r="L61"/>
  <c r="G64"/>
  <c r="G62"/>
  <c r="G60"/>
  <c r="G58"/>
  <c r="I118"/>
  <c r="I117"/>
  <c r="N66" i="751"/>
  <c r="O57"/>
  <c r="O58"/>
  <c r="N69"/>
  <c r="N68"/>
  <c r="N70"/>
  <c r="O71"/>
  <c r="N72"/>
  <c r="N73"/>
  <c r="N74"/>
  <c r="M61"/>
  <c r="D64" s="1"/>
  <c r="M65"/>
  <c r="D68" s="1"/>
  <c r="O67"/>
  <c r="N65"/>
  <c r="O59"/>
  <c r="N60"/>
  <c r="N61"/>
  <c r="N62"/>
  <c r="N63"/>
  <c r="N64"/>
  <c r="K41"/>
  <c r="I124" i="745"/>
  <c r="I107"/>
  <c r="I108"/>
  <c r="I109"/>
  <c r="I110"/>
  <c r="I111"/>
  <c r="I112"/>
  <c r="I113"/>
  <c r="I114"/>
  <c r="I115"/>
  <c r="I116"/>
  <c r="O64" i="751" l="1"/>
  <c r="E67"/>
  <c r="K86" s="1"/>
  <c r="O62"/>
  <c r="E65"/>
  <c r="K84" s="1"/>
  <c r="O65"/>
  <c r="E68"/>
  <c r="K87" s="1"/>
  <c r="O74"/>
  <c r="G68"/>
  <c r="K96" s="1"/>
  <c r="O72"/>
  <c r="G66"/>
  <c r="K94" s="1"/>
  <c r="O70"/>
  <c r="G64"/>
  <c r="K92" s="1"/>
  <c r="O63"/>
  <c r="E66"/>
  <c r="K85" s="1"/>
  <c r="O61"/>
  <c r="E64"/>
  <c r="K83" s="1"/>
  <c r="O73"/>
  <c r="G67"/>
  <c r="K95" s="1"/>
  <c r="O66"/>
  <c r="G60"/>
  <c r="K88" s="1"/>
  <c r="O69"/>
  <c r="G63"/>
  <c r="K91" s="1"/>
  <c r="O68"/>
  <c r="G62"/>
  <c r="K90" s="1"/>
  <c r="O60"/>
  <c r="E63"/>
  <c r="K82" s="1"/>
  <c r="C89" s="1"/>
  <c r="G101" s="1"/>
  <c r="G99" s="1"/>
  <c r="G108" s="1"/>
  <c r="G128" s="1"/>
  <c r="O53" i="745"/>
  <c r="N55"/>
  <c r="O55"/>
  <c r="K55"/>
  <c r="J53"/>
  <c r="C12" i="751"/>
  <c r="C10"/>
  <c r="C8"/>
  <c r="P53" i="745" l="1"/>
  <c r="C12"/>
  <c r="C10" l="1"/>
  <c r="C8"/>
  <c r="J357" i="336" s="1"/>
  <c r="J354" s="1"/>
  <c r="J351"/>
  <c r="J348" l="1"/>
  <c r="J347" l="1"/>
  <c r="J343"/>
  <c r="I343"/>
  <c r="J342"/>
  <c r="I342"/>
  <c r="K341"/>
  <c r="I341"/>
  <c r="I340"/>
  <c r="K339"/>
  <c r="I339"/>
  <c r="K338"/>
  <c r="I338"/>
  <c r="K337"/>
  <c r="I337"/>
  <c r="I336"/>
  <c r="E334"/>
  <c r="E333"/>
  <c r="C67"/>
  <c r="A67"/>
  <c r="C66"/>
  <c r="A66"/>
  <c r="C65"/>
  <c r="A65"/>
  <c r="C64"/>
  <c r="A64"/>
  <c r="C63"/>
  <c r="A63"/>
  <c r="B60"/>
  <c r="A60"/>
  <c r="B59"/>
  <c r="A59"/>
  <c r="B58"/>
  <c r="A58"/>
  <c r="B57"/>
  <c r="A57"/>
  <c r="B56"/>
  <c r="A56"/>
  <c r="B55"/>
  <c r="A55"/>
  <c r="B54"/>
  <c r="A54"/>
  <c r="B53"/>
  <c r="A53"/>
  <c r="B52"/>
  <c r="A52"/>
  <c r="B51"/>
  <c r="A51" l="1"/>
  <c r="C28"/>
  <c r="C27"/>
  <c r="C26"/>
  <c r="C25"/>
  <c r="C22" l="1"/>
  <c r="C21"/>
  <c r="C20"/>
  <c r="C19"/>
  <c r="C16"/>
  <c r="C10"/>
  <c r="C11" i="751" l="1"/>
  <c r="C11" i="745"/>
  <c r="C8" i="336"/>
  <c r="C7"/>
  <c r="E19" i="335"/>
  <c r="C13" i="336" s="1"/>
</calcChain>
</file>

<file path=xl/sharedStrings.xml><?xml version="1.0" encoding="utf-8"?>
<sst xmlns="http://schemas.openxmlformats.org/spreadsheetml/2006/main" count="929" uniqueCount="697">
  <si>
    <t>ft</t>
  </si>
  <si>
    <t>VCG</t>
  </si>
  <si>
    <t>TCG</t>
  </si>
  <si>
    <t>LCG</t>
  </si>
  <si>
    <t>Displacement</t>
  </si>
  <si>
    <t>North Vancouver, BC</t>
  </si>
  <si>
    <t>Prepared by:</t>
  </si>
  <si>
    <t>Prepared for:</t>
  </si>
  <si>
    <t>lt</t>
  </si>
  <si>
    <t>Reference:</t>
  </si>
  <si>
    <t>FWD MARKS:</t>
  </si>
  <si>
    <t>AFT MARKS:</t>
  </si>
  <si>
    <t>DRAFT MARK LOCATION</t>
  </si>
  <si>
    <t>STBD</t>
  </si>
  <si>
    <t>CENTRELINE</t>
  </si>
  <si>
    <t>Y (TRANSVERSE)</t>
  </si>
  <si>
    <t>X (LONGITUDINAL)</t>
  </si>
  <si>
    <t>UP</t>
  </si>
  <si>
    <t>BASELINE</t>
  </si>
  <si>
    <t>Z (VERTICAL)</t>
  </si>
  <si>
    <t>COORDINATE SYSTEM</t>
  </si>
  <si>
    <t>S.G or SG</t>
  </si>
  <si>
    <t>Specific gravity</t>
  </si>
  <si>
    <t>long ton-feet (lt-ft)</t>
  </si>
  <si>
    <t>MTi</t>
  </si>
  <si>
    <t>Moments</t>
  </si>
  <si>
    <t>degrees (deg)</t>
  </si>
  <si>
    <t>---</t>
  </si>
  <si>
    <t>Angles</t>
  </si>
  <si>
    <t>foot-degrees (ft-deg)</t>
  </si>
  <si>
    <t>Area under GZ curve</t>
  </si>
  <si>
    <t>lt / inch</t>
  </si>
  <si>
    <t>TPi</t>
  </si>
  <si>
    <t>Immersion</t>
  </si>
  <si>
    <t>feet (ft)</t>
  </si>
  <si>
    <t>D-T</t>
  </si>
  <si>
    <t>Freeboard</t>
  </si>
  <si>
    <t>RA or GZ</t>
  </si>
  <si>
    <t>Righting arm</t>
  </si>
  <si>
    <t>GMT</t>
  </si>
  <si>
    <t>MT above VCG</t>
  </si>
  <si>
    <t>KMT</t>
  </si>
  <si>
    <t>MT above BL</t>
  </si>
  <si>
    <t>T</t>
  </si>
  <si>
    <t>Drafts</t>
  </si>
  <si>
    <t>LCF</t>
  </si>
  <si>
    <t>Longitudinal CF</t>
  </si>
  <si>
    <t>LCB</t>
  </si>
  <si>
    <t>Longitudinal CB</t>
  </si>
  <si>
    <t>Transverse CG</t>
  </si>
  <si>
    <t>Longitudinal CG</t>
  </si>
  <si>
    <t>VCG or KG</t>
  </si>
  <si>
    <t>Vertical CG</t>
  </si>
  <si>
    <t>long tons (lt)</t>
  </si>
  <si>
    <t>Δ</t>
  </si>
  <si>
    <t>Weights</t>
  </si>
  <si>
    <t>CF</t>
  </si>
  <si>
    <t>Centre of Flotation</t>
  </si>
  <si>
    <t>CB</t>
  </si>
  <si>
    <t>Centre of Buoyancy</t>
  </si>
  <si>
    <t>CG</t>
  </si>
  <si>
    <t>Centre of Gravity</t>
  </si>
  <si>
    <t>MT</t>
  </si>
  <si>
    <t>Transverse Metacentre</t>
  </si>
  <si>
    <t>DWL</t>
  </si>
  <si>
    <t>Design Waterline</t>
  </si>
  <si>
    <t>BL</t>
  </si>
  <si>
    <t>Baseline</t>
  </si>
  <si>
    <t>FP</t>
  </si>
  <si>
    <t>AP</t>
  </si>
  <si>
    <t>Aft perpendicular</t>
  </si>
  <si>
    <t>MS</t>
  </si>
  <si>
    <t>Midships</t>
  </si>
  <si>
    <t>CL</t>
  </si>
  <si>
    <t xml:space="preserve">Centreline </t>
  </si>
  <si>
    <t>DEFINITIONS, ABBREVIATIONS, AND UNITS</t>
  </si>
  <si>
    <t>Waters of Operations</t>
  </si>
  <si>
    <t>Owner's Name</t>
  </si>
  <si>
    <t>Builder's Name</t>
  </si>
  <si>
    <t>Year Built</t>
  </si>
  <si>
    <t>Voyage Classification</t>
  </si>
  <si>
    <t>GT</t>
  </si>
  <si>
    <t>Port of Registry</t>
  </si>
  <si>
    <t>Official Number</t>
  </si>
  <si>
    <t>Type of Vessel</t>
  </si>
  <si>
    <t>Ship’s name</t>
  </si>
  <si>
    <t>VESSEL DESCRIPTION</t>
  </si>
  <si>
    <t>GENERAL</t>
  </si>
  <si>
    <t>CONTENTS</t>
  </si>
  <si>
    <t>REVIEWED BY</t>
  </si>
  <si>
    <t>PRODUCTION BY</t>
  </si>
  <si>
    <t>PREPAPRED BY</t>
  </si>
  <si>
    <t>PREPARED FOR</t>
  </si>
  <si>
    <t>REVISION</t>
  </si>
  <si>
    <t>DATE</t>
  </si>
  <si>
    <t>PROJECT NO.</t>
  </si>
  <si>
    <t>TITLE</t>
  </si>
  <si>
    <t xml:space="preserve">   Naval Architects and Marine Engineers</t>
  </si>
  <si>
    <t xml:space="preserve">  C A P I L A N O   M A R I T I M E   D E S I G N   L T D </t>
  </si>
  <si>
    <t>Sounding</t>
  </si>
  <si>
    <t>ft^3</t>
  </si>
  <si>
    <t>FSM</t>
  </si>
  <si>
    <t>Capacity</t>
  </si>
  <si>
    <t>% Full</t>
  </si>
  <si>
    <t>Ullage</t>
  </si>
  <si>
    <t>Tank Name</t>
  </si>
  <si>
    <t>SPECIFIC GRAVITY</t>
  </si>
  <si>
    <t>Forward perpendicular</t>
  </si>
  <si>
    <t>θ (HEEL)</t>
  </si>
  <si>
    <t>STERN DOWN</t>
  </si>
  <si>
    <t>The loading conditions are defined as follows:</t>
  </si>
  <si>
    <t>t (TRIM)</t>
  </si>
  <si>
    <t>LEVEL HEEL</t>
  </si>
  <si>
    <t>LEVEL TRIM</t>
  </si>
  <si>
    <t>CO-ORDINATE AXIS</t>
  </si>
  <si>
    <t>POSITIVE DIRECTION</t>
  </si>
  <si>
    <t>REF. AT ZERO POSITION</t>
  </si>
  <si>
    <t>b</t>
  </si>
  <si>
    <t>Item</t>
  </si>
  <si>
    <t>TBD</t>
  </si>
  <si>
    <t>Capilano Maritime Design Ltd.</t>
  </si>
  <si>
    <t>Callum Campbell, P.Eng.</t>
  </si>
  <si>
    <t>TC</t>
  </si>
  <si>
    <t>Witness</t>
  </si>
  <si>
    <t>Shipyard</t>
  </si>
  <si>
    <t>CMDL</t>
  </si>
  <si>
    <t>Coordinate experiment</t>
  </si>
  <si>
    <t>Preparing report</t>
  </si>
  <si>
    <t>Check and record the adequacy of the vessel's preparation by conducting a general inspection of the vessel prior to the inclining experiment,</t>
  </si>
  <si>
    <t>Witness and record the soundings of tanks containing liquids and inspect all empty tanks prior to the test,</t>
  </si>
  <si>
    <t>Verify the accuracy of the test data accumulated,</t>
  </si>
  <si>
    <t>Verify weight and location of permanent ballast, if any, and</t>
  </si>
  <si>
    <t>Submit a completed SI 35, "Report of an Inclining Experiment".</t>
  </si>
  <si>
    <t>Assist with preparation</t>
  </si>
  <si>
    <t>Accumulate a complete record of all test information,</t>
  </si>
  <si>
    <t>Provide marine surveyor with accurate weight and centre of gravity information on weights to add, to deduct and to relocate to bring the vessel to lightship condition. This data should provide a clear accounting of the condition of the vessel as inclined and should be acceptable to the Surveyor.</t>
  </si>
  <si>
    <t>Provide details as to weight and location of all permanent ballast on board the vessel, and</t>
  </si>
  <si>
    <t>Prepare an inclining experiment report and submit the stability data as required by the regulations.</t>
  </si>
  <si>
    <t>Relevant standards for this vessel include:</t>
  </si>
  <si>
    <t>ASTM standard F 1321-92 “Standard Guide for Conducting a Stability Test (Lightweight Survey and Inclining Experiment) to  Determine the Light Ship Displacement and Centers of Gravity of a Vessel”</t>
  </si>
  <si>
    <t>TP 7301E “Stability, Subdivision, and Load Line Standards”</t>
  </si>
  <si>
    <t>CONDITION OF THE VESSEL FOR THE STABILITY TEST</t>
  </si>
  <si>
    <t>Approximate displacement:</t>
  </si>
  <si>
    <t>Approximate draft:</t>
  </si>
  <si>
    <t>Approximate trim:</t>
  </si>
  <si>
    <t>Approximate list:</t>
  </si>
  <si>
    <t>Approximate GMt:</t>
  </si>
  <si>
    <t>Weights to add:</t>
  </si>
  <si>
    <t>Weights to deduct:</t>
  </si>
  <si>
    <t>Weights to relocate:</t>
  </si>
  <si>
    <t>INCLINING EXPERIMENT PROCEDURE</t>
  </si>
  <si>
    <t>INCLINING WEIGHT CALCULATION</t>
  </si>
  <si>
    <t>The following relationship governs the stability test:</t>
  </si>
  <si>
    <t>W d = ∆ GM, tan Ø</t>
  </si>
  <si>
    <t xml:space="preserve">Where: </t>
  </si>
  <si>
    <t xml:space="preserve">W = inclining weight </t>
  </si>
  <si>
    <t xml:space="preserve">d = distance of weight move </t>
  </si>
  <si>
    <t>Ø = angle of heel</t>
  </si>
  <si>
    <t xml:space="preserve">From the anticipated pendulum arrangements on the vessel: </t>
  </si>
  <si>
    <t xml:space="preserve">Y = assumed pendulum length = 170” </t>
  </si>
  <si>
    <t>The required weight move moment is:</t>
  </si>
  <si>
    <t>The available distance to move weights off centerline is:</t>
  </si>
  <si>
    <t>The required amount of weight is:</t>
  </si>
  <si>
    <t>VESSEL NAME</t>
  </si>
  <si>
    <t>HULL NUMBER</t>
  </si>
  <si>
    <t>PROJECT NUMBER</t>
  </si>
  <si>
    <t>CLIENT</t>
  </si>
  <si>
    <t>SURVEY DATE/ TIME</t>
  </si>
  <si>
    <t>SURVEY LOCATION</t>
  </si>
  <si>
    <t>IN ATTENDANCE</t>
  </si>
  <si>
    <t>Empty</t>
  </si>
  <si>
    <t>Full</t>
  </si>
  <si>
    <t>Partial</t>
  </si>
  <si>
    <t>Notes</t>
  </si>
  <si>
    <t>Port</t>
  </si>
  <si>
    <t>Stbd</t>
  </si>
  <si>
    <t>WEATHER, WIND, TIDE &amp; SEAS</t>
  </si>
  <si>
    <t>WEATHER</t>
  </si>
  <si>
    <t>WIND</t>
  </si>
  <si>
    <t>SEAS</t>
  </si>
  <si>
    <t>Location</t>
  </si>
  <si>
    <t>Hydrometer 
Reading</t>
  </si>
  <si>
    <t>Temperature 
Reading</t>
  </si>
  <si>
    <t>FWD PORT</t>
  </si>
  <si>
    <t>AFT PORT</t>
  </si>
  <si>
    <t>AFT STBD</t>
  </si>
  <si>
    <t>FWD STBD</t>
  </si>
  <si>
    <t>AVERAGE</t>
  </si>
  <si>
    <t>S.G. CORRECTION 
(SEE TABLE BELOW)</t>
  </si>
  <si>
    <t xml:space="preserve">SPECIFIC GRAVITY </t>
  </si>
  <si>
    <t>RECORD OF FREEBOARDS</t>
  </si>
  <si>
    <t>PORT</t>
  </si>
  <si>
    <t>RECORD OF DRAFTS</t>
  </si>
  <si>
    <t>Location of Draft Reading</t>
  </si>
  <si>
    <t>Draft 
Reading</t>
  </si>
  <si>
    <t>Moulded 
Draft</t>
  </si>
  <si>
    <t>WEIGHTS TO COME OFF</t>
  </si>
  <si>
    <t>WEIGHTS TO COME ON</t>
  </si>
  <si>
    <t>CONDITION OF TANKS</t>
  </si>
  <si>
    <t>VESSEL PARTICULARS</t>
  </si>
  <si>
    <t xml:space="preserve">tan Ø = Z/Y </t>
  </si>
  <si>
    <t xml:space="preserve">Z = desired pendulum deflection = 6” </t>
  </si>
  <si>
    <t xml:space="preserve">tan Ø = 6/170 = 0.035294 ; 2.02 degrees of maximum heel </t>
  </si>
  <si>
    <t>1.   </t>
  </si>
  <si>
    <t xml:space="preserve">General: </t>
  </si>
  <si>
    <t>1.1.</t>
  </si>
  <si>
    <t>1.2.</t>
  </si>
  <si>
    <t>During the test only the minimum number of people should be on board.</t>
  </si>
  <si>
    <t>1.3.</t>
  </si>
  <si>
    <t>1.4.</t>
  </si>
  <si>
    <t>All decks will be free of debris. All decks and exposed flat surfaces shall be clear of water</t>
  </si>
  <si>
    <t>1.5.</t>
  </si>
  <si>
    <t>Compartments, will be clean, dry, and open for inspection. No pools or puddles of water remain between stiffeners.</t>
  </si>
  <si>
    <t>1.6.</t>
  </si>
  <si>
    <t xml:space="preserve">All shipyard tools and equipment will be removed. </t>
  </si>
  <si>
    <t>1.7.</t>
  </si>
  <si>
    <t xml:space="preserve">All vessel equipment, tools, and spare parts that are normally available on board will be stowed in proper locations. </t>
  </si>
  <si>
    <t>1.8.</t>
  </si>
  <si>
    <t xml:space="preserve">All personnel not directly involved with the test will be off the vessel. </t>
  </si>
  <si>
    <t>1.9.</t>
  </si>
  <si>
    <t>The anticipated condition of the vessel at the time of the stability test follows:</t>
  </si>
  <si>
    <t>2.   </t>
  </si>
  <si>
    <t xml:space="preserve">Tanks and Voids: </t>
  </si>
  <si>
    <t>2.1.</t>
  </si>
  <si>
    <t>2.2.</t>
  </si>
  <si>
    <t>2.3.</t>
  </si>
  <si>
    <t xml:space="preserve">Preliminary tank loads will be taken prior to the test. Any unsatisfactory tank condition will be corrected before the test begins. </t>
  </si>
  <si>
    <t>2.4.</t>
  </si>
  <si>
    <t xml:space="preserve">Miscellaneous small operating tanks will be filled to operating levels. </t>
  </si>
  <si>
    <t>2.5.</t>
  </si>
  <si>
    <t xml:space="preserve">All machinery and piping systems will contain fluids at normal operating levels. </t>
  </si>
  <si>
    <t>2.6.</t>
  </si>
  <si>
    <t xml:space="preserve">Bilges will be pumped down and stripped to a dry condition. </t>
  </si>
  <si>
    <t>3.   </t>
  </si>
  <si>
    <t>Mooring:</t>
  </si>
  <si>
    <t>3.1.</t>
  </si>
  <si>
    <t xml:space="preserve">The vessel will be moored in a protected berth by single bow and stern lines. Spring lines will be used as required. </t>
  </si>
  <si>
    <t>3.2.</t>
  </si>
  <si>
    <t>The berth will be of sufficient depth to prevent grounding during the test.</t>
  </si>
  <si>
    <t>3.3.</t>
  </si>
  <si>
    <t xml:space="preserve">All lines, shore power cables, and hoses will be sufficiently slack to permit the vessel to float free during the test. </t>
  </si>
  <si>
    <t>3.4.</t>
  </si>
  <si>
    <t xml:space="preserve">There will be no vessels moored outboard of the vessel for the duration of the stability test. </t>
  </si>
  <si>
    <t>3.5.</t>
  </si>
  <si>
    <t xml:space="preserve">All other shore service lines will be disconnected and any gangplank or brow removed. </t>
  </si>
  <si>
    <t>4.   </t>
  </si>
  <si>
    <t>Vessel Trim:</t>
  </si>
  <si>
    <t>4.1.</t>
  </si>
  <si>
    <t>The vessel should be as close to the design trim as possible and should not differ from this by more than 0.01 LBP. Unless the vessel is at the designed trim, soundings of tanks will not give true readings and the inclining stability calculation will require to be calculated for the trimmed waterline</t>
  </si>
  <si>
    <t>5.   </t>
  </si>
  <si>
    <t>Vessel List:</t>
  </si>
  <si>
    <t>5.1.</t>
  </si>
  <si>
    <t>6.   </t>
  </si>
  <si>
    <t>Pendulums:</t>
  </si>
  <si>
    <t>6.1.</t>
  </si>
  <si>
    <t>6.2.</t>
  </si>
  <si>
    <t>6.3.</t>
  </si>
  <si>
    <t>The maximum anticipated pendulum deflection is 6.0 inches (approximately 2.0˚ of vessel heel.)</t>
  </si>
  <si>
    <t>7.   </t>
  </si>
  <si>
    <t>Inclining Weights:</t>
  </si>
  <si>
    <t>7.1.</t>
  </si>
  <si>
    <t>7.2.</t>
  </si>
  <si>
    <t>7.3.</t>
  </si>
  <si>
    <t>7.4.</t>
  </si>
  <si>
    <t>7.5.</t>
  </si>
  <si>
    <t>8.   </t>
  </si>
  <si>
    <t>Freeboard reading equipment:</t>
  </si>
  <si>
    <t>8.1.</t>
  </si>
  <si>
    <t>9.   </t>
  </si>
  <si>
    <t>Personnel required during experiment:</t>
  </si>
  <si>
    <t>9.1.</t>
  </si>
  <si>
    <t>9.2.</t>
  </si>
  <si>
    <t>9.3.</t>
  </si>
  <si>
    <t xml:space="preserve">Inventory all weights to add, deduct, and relocate to adjust the “as surveyed” condition to light ship. </t>
  </si>
  <si>
    <t xml:space="preserve">Determine levels and contents of all tanks by sounding or inspection of open tanks if any. </t>
  </si>
  <si>
    <t xml:space="preserve">Check bilges and voids. </t>
  </si>
  <si>
    <t xml:space="preserve">Freeboard readings will be plotted to ensure the data is accurate. </t>
  </si>
  <si>
    <t xml:space="preserve">Verify the vessel is in a satisfactory condition. </t>
  </si>
  <si>
    <t xml:space="preserve">Set up pendulum station and measure pendulum length. </t>
  </si>
  <si>
    <t xml:space="preserve">Record initial inclining weight positions and mark intended weight moves. </t>
  </si>
  <si>
    <t xml:space="preserve">Weight moves and pendulum readings: </t>
  </si>
  <si>
    <t xml:space="preserve">Read freeboards </t>
  </si>
  <si>
    <t>Measure the specific gravity and temperature of the water at a depth equal to half the draft of the vessel.</t>
  </si>
  <si>
    <t>a</t>
  </si>
  <si>
    <t>c</t>
  </si>
  <si>
    <t xml:space="preserve">After each move, pendulum deflections will be read and the moment and tangent data points will be calculated. A running plot will be made to ensure that acceptable data is being obtained. </t>
  </si>
  <si>
    <t>Eight weight moves are planned – three (3) to each side and two (2) zero moment moves. If the readings are not consistent for the initial four readings, the cause must be corrected and the number of movements repeated. At the time of the recording of the readings, the men on board should be allocated to their positions and not allowed to move.</t>
  </si>
  <si>
    <t>Where:</t>
  </si>
  <si>
    <t>APPENDIX B</t>
  </si>
  <si>
    <t>INCLINING AGENDA</t>
  </si>
  <si>
    <t>lt.ft</t>
  </si>
  <si>
    <t>EQUIPMENT LIST</t>
  </si>
  <si>
    <t>General Arrangement Plan</t>
  </si>
  <si>
    <t>Tank Capacity Plan</t>
  </si>
  <si>
    <t>Sounding Table</t>
  </si>
  <si>
    <t>Hydrostatic Data/Curves</t>
  </si>
  <si>
    <t>Sounding Tape</t>
  </si>
  <si>
    <t>Sounding Paste/Chalk</t>
  </si>
  <si>
    <t>12 feet Measuring Tape</t>
  </si>
  <si>
    <t>Hydrometer</t>
  </si>
  <si>
    <t>Thermometer</t>
  </si>
  <si>
    <t>Bucket with Rope</t>
  </si>
  <si>
    <t>Boat for Reading Drafts</t>
  </si>
  <si>
    <t>Flashlight</t>
  </si>
  <si>
    <t>APPENDIX C</t>
  </si>
  <si>
    <t>APPENDIX D</t>
  </si>
  <si>
    <t>PRE-INCLINING CHECKLIST</t>
  </si>
  <si>
    <t>LOCATION</t>
  </si>
  <si>
    <t>READING</t>
  </si>
  <si>
    <t>Midship Section</t>
  </si>
  <si>
    <t>Draft Mark Locations</t>
  </si>
  <si>
    <t>Clipboard</t>
  </si>
  <si>
    <t>Notepaper</t>
  </si>
  <si>
    <t>Chalk</t>
  </si>
  <si>
    <t>O2 Sensor</t>
  </si>
  <si>
    <t>Straight Edge</t>
  </si>
  <si>
    <t>BLANK WORKSHEETS FOR INCLINING EXPERIMENT</t>
  </si>
  <si>
    <t>APPENDIX E</t>
  </si>
  <si>
    <t>APPENDIX A</t>
  </si>
  <si>
    <t>INCLINING EXPERIMENT AND LIGHTSHIP SURVEY</t>
  </si>
  <si>
    <t>LIGHTSHIP SURVEY PROCEDURE</t>
  </si>
  <si>
    <t>Thus, the average inclination in degrees may be obtained for a movement of w tons through h ft.</t>
  </si>
  <si>
    <t xml:space="preserve">If the total weights consist of 4w tons, i.e. 2w tons on each side, then the inclinations could be recorded with the following movements, each through h ft. : 
</t>
  </si>
  <si>
    <t>The method of conducting an inclining experiment follows: A small weight is moved transversely across the deck through a known distance. This causes the ship to be inclined and the amount of the inclination can be measured either by means of two pendulums. Each pendulum should be as long as possible and consists of a fine wire supporting a heavy bob. The movement of the wire is measured against a horizontal batten.</t>
  </si>
  <si>
    <t>SUPPLIED BY</t>
  </si>
  <si>
    <t>SHIPYARD</t>
  </si>
  <si>
    <t>Primary Standards:</t>
  </si>
  <si>
    <t>Secondary Standard:</t>
  </si>
  <si>
    <t>A typical pendulum station is shown in the figure below.  Pendulum stations will consist of four (4) parts: a pivot point consisting of a nail hammered into a board, the pendulum assembly made of thin steel wire and a brass pendulum, sawhorses and a 2” x 4” for mounting the recording batten, and bucket containing oil to damp the pendulum movement. The shipyard will supply the lumber, buckets, and oil for the recording stations. Pendulum stations will be set up on or before the morning of the experiment.</t>
  </si>
  <si>
    <t>See reporting form "Appendix A - Blank Worksheet fo Lightship Survey"</t>
  </si>
  <si>
    <t>See reporting form "Appendix B - Blank Worksheet fo Inclining Experiment"</t>
  </si>
  <si>
    <t>____________________</t>
  </si>
  <si>
    <t>_______________________</t>
  </si>
  <si>
    <t>If possible the test should not be conducted in wind conditions no heavier than a light breeze.</t>
  </si>
  <si>
    <t>Owner representative – TBD</t>
  </si>
  <si>
    <t>Draughts and freeboards should be read immediately before or immediately after the inclining test. All persons required to be on board for the test should be in location during these readings. If the water is not perfectly calm a gauge glass may be used to ensure accuracy.</t>
  </si>
  <si>
    <t>At least two (2) port/starboard pairs of freeboard readings will be made from the vessel. Readings will be taken at even intervals along the length of the vessel. Draughts should be read forward and aft and draughts or freeboards lifted amidships to determine hog or sag. At the same time the density of the water should be recorded at various locations along the vessel.</t>
  </si>
  <si>
    <t>ITEM</t>
  </si>
  <si>
    <t>Inclining Weight</t>
  </si>
  <si>
    <t>Pendulum Weight and Wire</t>
  </si>
  <si>
    <t>Oil Bucket</t>
  </si>
  <si>
    <t>12 ft stick to measure depth of water</t>
  </si>
  <si>
    <r>
      <t>(</t>
    </r>
    <r>
      <rPr>
        <i/>
        <sz val="10"/>
        <rFont val="Calibri"/>
        <family val="2"/>
        <scheme val="minor"/>
      </rPr>
      <t>a</t>
    </r>
    <r>
      <rPr>
        <sz val="10"/>
        <rFont val="Calibri"/>
        <family val="2"/>
        <scheme val="minor"/>
      </rPr>
      <t>) No major structural sections or major items of equipment to be added or removed.</t>
    </r>
  </si>
  <si>
    <r>
      <t>(</t>
    </r>
    <r>
      <rPr>
        <i/>
        <sz val="10"/>
        <rFont val="Calibri"/>
        <family val="2"/>
        <scheme val="minor"/>
      </rPr>
      <t>b</t>
    </r>
    <r>
      <rPr>
        <sz val="10"/>
        <rFont val="Calibri"/>
        <family val="2"/>
        <scheme val="minor"/>
      </rPr>
      <t>) No tanks with liquids not shown in the inclining procedure.</t>
    </r>
  </si>
  <si>
    <r>
      <t>(</t>
    </r>
    <r>
      <rPr>
        <i/>
        <sz val="10"/>
        <rFont val="Calibri"/>
        <family val="2"/>
        <scheme val="minor"/>
      </rPr>
      <t>c</t>
    </r>
    <r>
      <rPr>
        <sz val="10"/>
        <rFont val="Calibri"/>
        <family val="2"/>
        <scheme val="minor"/>
      </rPr>
      <t>) No extraneous gear and personnel on board the vessel.</t>
    </r>
  </si>
  <si>
    <r>
      <t>(</t>
    </r>
    <r>
      <rPr>
        <i/>
        <sz val="10"/>
        <rFont val="Calibri"/>
        <family val="2"/>
        <scheme val="minor"/>
      </rPr>
      <t>a</t>
    </r>
    <r>
      <rPr>
        <sz val="10"/>
        <rFont val="Calibri"/>
        <family val="2"/>
        <scheme val="minor"/>
      </rPr>
      <t>) No gusting winds. Steady light wind not causing motions is acceptable. Beam winds to be avoided.Wind speed normally acceptable if draft marks can be read.</t>
    </r>
  </si>
  <si>
    <r>
      <t>(</t>
    </r>
    <r>
      <rPr>
        <i/>
        <sz val="10"/>
        <rFont val="Calibri"/>
        <family val="2"/>
        <scheme val="minor"/>
      </rPr>
      <t>b</t>
    </r>
    <r>
      <rPr>
        <sz val="10"/>
        <rFont val="Calibri"/>
        <family val="2"/>
        <scheme val="minor"/>
      </rPr>
      <t>) No strong currents.</t>
    </r>
  </si>
  <si>
    <r>
      <t>(</t>
    </r>
    <r>
      <rPr>
        <i/>
        <sz val="10"/>
        <rFont val="Calibri"/>
        <family val="2"/>
        <scheme val="minor"/>
      </rPr>
      <t>c</t>
    </r>
    <r>
      <rPr>
        <sz val="10"/>
        <rFont val="Calibri"/>
        <family val="2"/>
        <scheme val="minor"/>
      </rPr>
      <t>) Not raining.</t>
    </r>
  </si>
  <si>
    <r>
      <t>(</t>
    </r>
    <r>
      <rPr>
        <i/>
        <sz val="10"/>
        <rFont val="Calibri"/>
        <family val="2"/>
        <scheme val="minor"/>
      </rPr>
      <t>d</t>
    </r>
    <r>
      <rPr>
        <sz val="10"/>
        <rFont val="Calibri"/>
        <family val="2"/>
        <scheme val="minor"/>
      </rPr>
      <t>) No waves. Ripples acceptable if can read freeboards to 1⁄8 in.</t>
    </r>
  </si>
  <si>
    <t>All tanks should be empty or pressed full to eliminate free surface effects.</t>
  </si>
  <si>
    <t>DESCRIPTION OF INCLINING WEIGHTS</t>
  </si>
  <si>
    <t>CONDITION A</t>
  </si>
  <si>
    <t>CONDITION B</t>
  </si>
  <si>
    <r>
      <rPr>
        <sz val="10"/>
        <color theme="1"/>
        <rFont val="Calibri"/>
        <family val="2"/>
      </rPr>
      <t xml:space="preserve">→  </t>
    </r>
    <r>
      <rPr>
        <sz val="10"/>
        <color theme="1"/>
        <rFont val="Calibri"/>
        <family val="2"/>
        <scheme val="minor"/>
      </rPr>
      <t>w from port to starboard;</t>
    </r>
  </si>
  <si>
    <t>→  w from starboard to port;</t>
  </si>
  <si>
    <t xml:space="preserve">→  w from starboard to port; </t>
  </si>
  <si>
    <t>→  w from port to starboard;</t>
  </si>
  <si>
    <t>CONDITION C</t>
  </si>
  <si>
    <t>CONDITION D</t>
  </si>
  <si>
    <t>CONDITION E</t>
  </si>
  <si>
    <t>CONDITION F</t>
  </si>
  <si>
    <t>CONDITION G</t>
  </si>
  <si>
    <t>CONDITION H</t>
  </si>
  <si>
    <r>
      <rPr>
        <sz val="10"/>
        <color theme="1"/>
        <rFont val="Calibri"/>
        <family val="2"/>
      </rPr>
      <t xml:space="preserve">→  </t>
    </r>
    <r>
      <rPr>
        <sz val="10"/>
        <color theme="1"/>
        <rFont val="Calibri"/>
        <family val="2"/>
        <scheme val="minor"/>
      </rPr>
      <t>CONDITION B</t>
    </r>
  </si>
  <si>
    <t>→  CONDITION C</t>
  </si>
  <si>
    <t>→  CONDITION D</t>
  </si>
  <si>
    <t>→  CONDITION E</t>
  </si>
  <si>
    <t>→  CONDITION F</t>
  </si>
  <si>
    <t>→  CONDITION G</t>
  </si>
  <si>
    <t>→  CONDITION H</t>
  </si>
  <si>
    <t>→  CONDITION A</t>
  </si>
  <si>
    <t xml:space="preserve">Fwd Draft Mark </t>
  </si>
  <si>
    <t>Aft Draft Mark</t>
  </si>
  <si>
    <t>Type:</t>
  </si>
  <si>
    <t>Dimensions:</t>
  </si>
  <si>
    <t>Pendulum Length:</t>
  </si>
  <si>
    <t>MOMENT (FT.LBS)</t>
  </si>
  <si>
    <t>CONDITION</t>
  </si>
  <si>
    <t>Inspect Compartments and Tanks, measure tank dimensions, soundings, etc.</t>
  </si>
  <si>
    <t>Weight on/ Weights off</t>
  </si>
  <si>
    <t>Noon</t>
  </si>
  <si>
    <t>Condition B</t>
  </si>
  <si>
    <t>Condition C</t>
  </si>
  <si>
    <t>Condition D</t>
  </si>
  <si>
    <t>Condition E</t>
  </si>
  <si>
    <t>Condition F</t>
  </si>
  <si>
    <t>Condition G</t>
  </si>
  <si>
    <t>Condition H</t>
  </si>
  <si>
    <t>Complete</t>
  </si>
  <si>
    <t>Start</t>
  </si>
  <si>
    <t>Read draft marks, freeboards, check water temperature, density</t>
  </si>
  <si>
    <t>Condition A</t>
  </si>
  <si>
    <t>Setup inclining stations fwd and aft (measure pendulum length, establish axis for pendulum measurement with battens, etc)</t>
  </si>
  <si>
    <t>Transport Canada/ ISO Regulations</t>
  </si>
  <si>
    <t>Weight Groups</t>
  </si>
  <si>
    <t>Description:</t>
  </si>
  <si>
    <t>Position on Deck:</t>
  </si>
  <si>
    <t>DESCRIPTION
(WEIGHTS, POSITIONS)</t>
  </si>
  <si>
    <t>1. Vessel is complete or nearly so.</t>
  </si>
  <si>
    <t>2. Weather conditions are satisfactory.</t>
  </si>
  <si>
    <t>3. Depth of water is greater than draft of vessel.</t>
  </si>
  <si>
    <t>4. All empty tanks should be opened and checked for liquids. All tanks containing liquids should be  sounded for liquid levels. All tank levels should be recorded.</t>
  </si>
  <si>
    <t>5. Weight certificates obtained or the weights used for the inclining actually weighed using certified scales.</t>
  </si>
  <si>
    <r>
      <t xml:space="preserve">6.Initial angle of heel is less than 0.5° and the trim difference from design is less than 1 % of the </t>
    </r>
    <r>
      <rPr>
        <i/>
        <sz val="10"/>
        <rFont val="Calibri"/>
        <family val="2"/>
        <scheme val="minor"/>
      </rPr>
      <t>LBP</t>
    </r>
    <r>
      <rPr>
        <sz val="10"/>
        <rFont val="Calibri"/>
        <family val="2"/>
        <scheme val="minor"/>
      </rPr>
      <t>. If more trim is allowed, as-trimmed hydrostatics must be used in calculations.</t>
    </r>
  </si>
  <si>
    <t>Initial Walk Through and Survey (Orientation: Fwd, Aft, Port, Starboard, Compartments, Frame Numbers, CL , 9’ Off CL Weights, Pendulum Stations)</t>
  </si>
  <si>
    <t>Battens</t>
  </si>
  <si>
    <t>- DRAFT -</t>
  </si>
  <si>
    <t>Registered Length</t>
  </si>
  <si>
    <t>Registered Beam</t>
  </si>
  <si>
    <t>STABILITY ASSESSMENT</t>
  </si>
  <si>
    <t>0˚</t>
  </si>
  <si>
    <t xml:space="preserve">One (1) pendulum will be used. The pendulum will be approximately 170 inches long, with the pendulum station on the main deck. </t>
  </si>
  <si>
    <t>Line and weights handlers – Shipyard</t>
  </si>
  <si>
    <t>Pendulum readers - CMDL Staff/ Yard</t>
  </si>
  <si>
    <t>A small boat will be necessary to take readings and will be provided by the shipyard, (if required).</t>
  </si>
  <si>
    <t>Weights will be located on the main deck. The test supervisor will supervise the final placement of the inclining weights.</t>
  </si>
  <si>
    <t xml:space="preserve">The mass of inclining weights shall be determined by satisfactory method prior to the beginning of the experiment. </t>
  </si>
  <si>
    <t xml:space="preserve">F.O. </t>
  </si>
  <si>
    <t>PENDULUM STATION</t>
  </si>
  <si>
    <t>(Estimated)</t>
  </si>
  <si>
    <t>The purpose of the experiment is to enable the lightship displacement and the VCG of the vessel to be determined and thereby accurately base stability calculations on the true characteristics of the vessel.</t>
  </si>
  <si>
    <t>TANK IDENTIFICATION</t>
  </si>
  <si>
    <t>∆ = displacement</t>
  </si>
  <si>
    <t>GM = metacentric height</t>
  </si>
  <si>
    <t>The vessel should be completed to the nearest lightship condition except for the installation of minor equipment, calibrated weights, and tanks (iff pressed full).</t>
  </si>
  <si>
    <t xml:space="preserve">All voids will be open for inspection at the time of the survey. </t>
  </si>
  <si>
    <t xml:space="preserve">The initial list of the vessel should be less than 1/2 degrees. </t>
  </si>
  <si>
    <t xml:space="preserve">Inclining weights can be moved by crane.  Lifting machinery and operators shall be provided by the shipyard.  </t>
  </si>
  <si>
    <t>(Previous Survey)</t>
  </si>
  <si>
    <t>Ian Saari</t>
  </si>
  <si>
    <r>
      <t xml:space="preserve">FOR PASSENGER VESSEL </t>
    </r>
    <r>
      <rPr>
        <b/>
        <i/>
        <sz val="20"/>
        <rFont val="Calibri"/>
        <family val="2"/>
        <scheme val="minor"/>
      </rPr>
      <t>MAGIC SPIRIT</t>
    </r>
  </si>
  <si>
    <t>110 - 18 Gostick Place</t>
  </si>
  <si>
    <t>Canada V7M 3G3</t>
  </si>
  <si>
    <t>Project 078-002</t>
  </si>
  <si>
    <r>
      <t xml:space="preserve">Capilano Maritime Design Ltd. has been requested to undertake a lightship survey and inclining experiement of the fishing vessel </t>
    </r>
    <r>
      <rPr>
        <b/>
        <i/>
        <sz val="10"/>
        <color theme="1"/>
        <rFont val="Calibri"/>
        <family val="2"/>
        <scheme val="minor"/>
      </rPr>
      <t>MAGIC SPIRIT</t>
    </r>
    <r>
      <rPr>
        <sz val="10"/>
        <color theme="1"/>
        <rFont val="Calibri"/>
        <family val="2"/>
        <scheme val="minor"/>
      </rPr>
      <t>.</t>
    </r>
  </si>
  <si>
    <t>MAGIC SPIRIT</t>
  </si>
  <si>
    <t>Passenger Vessel</t>
  </si>
  <si>
    <t>BLOUNT MARINE CORPORATION</t>
  </si>
  <si>
    <t>(Dimensions are as registered with USCG)</t>
  </si>
  <si>
    <t>FO</t>
  </si>
  <si>
    <t>FW</t>
  </si>
  <si>
    <t>Fuel Oil</t>
  </si>
  <si>
    <t>Fresh Water</t>
  </si>
  <si>
    <t>Del. X GMt X tan</t>
  </si>
  <si>
    <t>ft.LT</t>
  </si>
  <si>
    <t>ft.lbs</t>
  </si>
  <si>
    <t>W</t>
  </si>
  <si>
    <t>d Top Deck</t>
  </si>
  <si>
    <t>Magic Yacht Charters</t>
  </si>
  <si>
    <t>1601 Bayshore Drive</t>
  </si>
  <si>
    <t>Vancouver, B.C.</t>
  </si>
  <si>
    <t>Canada V6G 2V4</t>
  </si>
  <si>
    <t>Captain Ihab Shaker</t>
  </si>
  <si>
    <t>(US VIN)</t>
  </si>
  <si>
    <t>Length Overall</t>
  </si>
  <si>
    <t>Breadth</t>
  </si>
  <si>
    <t>Depth</t>
  </si>
  <si>
    <t>Gross Tonnage (US)</t>
  </si>
  <si>
    <t>FRAME 0</t>
  </si>
  <si>
    <t>AFT</t>
  </si>
  <si>
    <t>d = 12.25 ft</t>
  </si>
  <si>
    <t>Inclining director – TBD</t>
  </si>
  <si>
    <t>Inclining assistant – TBD</t>
  </si>
  <si>
    <t>Blount Marine Corporation Dwg. "Typical Sections" 150' Passenger Vessel</t>
  </si>
  <si>
    <t>Registered Draft</t>
  </si>
  <si>
    <t>F.W.</t>
  </si>
  <si>
    <t>SEWAGE</t>
  </si>
  <si>
    <t>309.10 LT</t>
  </si>
  <si>
    <t>6.1 ft</t>
  </si>
  <si>
    <t>8.81 ft</t>
  </si>
  <si>
    <t>Δ x GMt x tan Ø =309.10 x 8.81 x 6/170 = 96.11 ft.LT =215,291 ft.lbs</t>
  </si>
  <si>
    <t>W d = 215,291 ft.lbs</t>
  </si>
  <si>
    <t>W = 215,291/12.25 = 17,575 pounds</t>
  </si>
  <si>
    <t>Number of weights</t>
  </si>
  <si>
    <t>As level as possible</t>
  </si>
  <si>
    <t>Approximately 17,500 pounds of weight will be used to incline the vessel.</t>
  </si>
  <si>
    <t xml:space="preserve">Prior to the test, the test weights should be divided into even lots and arranged accordingly on deck.  </t>
  </si>
  <si>
    <t>Blount Marine Corporation Dwg. "Inboard and Outboard profile" 
150' Passenger Vessel</t>
  </si>
  <si>
    <t>USCG Port State Information eXchange  
"http://cgmix.uscg.mil/PSIX/PSIXDetails.aspx?VesselID=55026"</t>
  </si>
  <si>
    <t>USCG Marine Safety Center. "Stability Letter, 16710/P001845" 
PROGRESSIVE; O.N. 658165, Nov. 12, 2003</t>
  </si>
  <si>
    <t>Student Naval Architect</t>
  </si>
  <si>
    <t>Senior Naval Architect</t>
  </si>
  <si>
    <t>Rev. 2</t>
  </si>
  <si>
    <t>June-29-2012/0900 - 1230</t>
  </si>
  <si>
    <t>Allied Ship Builders Ltd.</t>
  </si>
  <si>
    <t>Mr. Ian Saari , Student Naval Architect, CMDL</t>
  </si>
  <si>
    <t>Mr. Mark Mulligan, Senior Naval Architect, CMDL</t>
  </si>
  <si>
    <t>Mr. Chris Mulder , President, CMDL</t>
  </si>
  <si>
    <t>6500 L Combined</t>
  </si>
  <si>
    <t>Pressed full</t>
  </si>
  <si>
    <t>HYDRAULIC</t>
  </si>
  <si>
    <t>Overcast / No rain</t>
  </si>
  <si>
    <t>Dead calm</t>
  </si>
  <si>
    <t>8.5 Celcius</t>
  </si>
  <si>
    <t>5' 9 1/4"</t>
  </si>
  <si>
    <t>5' 9 3/4"</t>
  </si>
  <si>
    <t>6' 1/8"</t>
  </si>
  <si>
    <t>6' 2 7/8"</t>
  </si>
  <si>
    <t>Wood boards under weights</t>
  </si>
  <si>
    <t>Under weights</t>
  </si>
  <si>
    <t>Bridge deck</t>
  </si>
  <si>
    <t>150 person DVC Liferaft</t>
  </si>
  <si>
    <t>To be shifted to edge of deck</t>
  </si>
  <si>
    <t>Acetalyne tank</t>
  </si>
  <si>
    <t>Misc Tools</t>
  </si>
  <si>
    <t>Upper deck</t>
  </si>
  <si>
    <t>Hose</t>
  </si>
  <si>
    <t>Kitchen Equipment</t>
  </si>
  <si>
    <t>FWD side door</t>
  </si>
  <si>
    <t>Main deck</t>
  </si>
  <si>
    <t>Aft BHD</t>
  </si>
  <si>
    <t>People x 5</t>
  </si>
  <si>
    <t>Midship</t>
  </si>
  <si>
    <t>People x 2</t>
  </si>
  <si>
    <t>People x 1</t>
  </si>
  <si>
    <t>Galley</t>
  </si>
  <si>
    <t>Fenders</t>
  </si>
  <si>
    <t>0.25 L from Stern</t>
  </si>
  <si>
    <t>Stbd Side</t>
  </si>
  <si>
    <t>Concrete Block</t>
  </si>
  <si>
    <t xml:space="preserve">29" W
59" L
30.5" D
</t>
  </si>
  <si>
    <t>Bow</t>
  </si>
  <si>
    <t>Stern</t>
  </si>
  <si>
    <t>Sludge bucket, twine, bob, wood table</t>
  </si>
  <si>
    <t>165 1/2"</t>
  </si>
  <si>
    <t>117 1/4"</t>
  </si>
  <si>
    <t>A</t>
  </si>
  <si>
    <t>B</t>
  </si>
  <si>
    <t>D</t>
  </si>
  <si>
    <t>E</t>
  </si>
  <si>
    <t>F</t>
  </si>
  <si>
    <t>G</t>
  </si>
  <si>
    <t>H</t>
  </si>
  <si>
    <t>I</t>
  </si>
  <si>
    <t>C</t>
  </si>
  <si>
    <t>#2 to port</t>
  </si>
  <si>
    <t>#1 to port</t>
  </si>
  <si>
    <t>#1 to stbd</t>
  </si>
  <si>
    <t>#2 to stbd</t>
  </si>
  <si>
    <t>#3 to stbd</t>
  </si>
  <si>
    <t>#4 to stbd</t>
  </si>
  <si>
    <t>#4 to port</t>
  </si>
  <si>
    <t>2nd weight from bow</t>
  </si>
  <si>
    <t>Weight 1</t>
  </si>
  <si>
    <t>Weight 2</t>
  </si>
  <si>
    <t>Weight 3</t>
  </si>
  <si>
    <t>Field Note Reference</t>
  </si>
  <si>
    <t>Aft Edge of Weight 4</t>
  </si>
  <si>
    <t>Forward from aft edge of Bridge deck</t>
  </si>
  <si>
    <t>Dimension from Reference (in)</t>
  </si>
  <si>
    <t>Location of Field Ref. In ship Ref. System (in)</t>
  </si>
  <si>
    <t>Dimensions</t>
  </si>
  <si>
    <t>Length</t>
  </si>
  <si>
    <t>Width</t>
  </si>
  <si>
    <t>No Notes</t>
  </si>
  <si>
    <t>LCG Field Note Reference</t>
  </si>
  <si>
    <t>LCG Dimension from Reference (in)</t>
  </si>
  <si>
    <t>VCG Field Note Reference</t>
  </si>
  <si>
    <t>VCG Dimension from Reference (in)</t>
  </si>
  <si>
    <t>TCG Field Note Reference</t>
  </si>
  <si>
    <t>TCG Dimension from Reference (in)</t>
  </si>
  <si>
    <t>See scanned notes for sketch of weight layout.</t>
  </si>
  <si>
    <t>Wood Boards</t>
  </si>
  <si>
    <t>FWD edge of fwd weight</t>
  </si>
  <si>
    <t>10' from CL to port</t>
  </si>
  <si>
    <t>12' from CL to port</t>
  </si>
  <si>
    <t>On Bar</t>
  </si>
  <si>
    <t>Fwd Upper Deck BHD (Error in field notes)</t>
  </si>
  <si>
    <t>Transom</t>
  </si>
  <si>
    <t>Galley (Fwd End)</t>
  </si>
  <si>
    <t>Port edge</t>
  </si>
  <si>
    <t>FWD Pendulum</t>
  </si>
  <si>
    <t>Aft Pendulum</t>
  </si>
  <si>
    <t>Fwd Frame 14</t>
  </si>
  <si>
    <t>6' to Stbd from CL</t>
  </si>
  <si>
    <t>Upper Deck</t>
  </si>
  <si>
    <t>Fwd of aft end of Upper Deck</t>
  </si>
  <si>
    <t>20" to Stbd from CL</t>
  </si>
  <si>
    <t>Station</t>
  </si>
  <si>
    <t>Length (in)</t>
  </si>
  <si>
    <t>Condition</t>
  </si>
  <si>
    <t>Deflection (in)</t>
  </si>
  <si>
    <t>FWD</t>
  </si>
  <si>
    <t>Deflect/ Length</t>
  </si>
  <si>
    <t>Angle (deg)</t>
  </si>
  <si>
    <t>Water Bottles</t>
  </si>
  <si>
    <t>Galley stair</t>
  </si>
  <si>
    <t>Port side of stair well</t>
  </si>
  <si>
    <t>FRAME 4</t>
  </si>
  <si>
    <t>FT</t>
  </si>
  <si>
    <t>AFT OF FRAME 0</t>
  </si>
  <si>
    <t>FRAME 69</t>
  </si>
  <si>
    <t>* Moulded draft is equal to the draft measurement that includes the bottom side of the keel.</t>
  </si>
  <si>
    <t>Draft</t>
  </si>
  <si>
    <t>Average of Fwd Marks</t>
  </si>
  <si>
    <t>FWD PT Draft</t>
  </si>
  <si>
    <t>FWD ST Draft</t>
  </si>
  <si>
    <t>AFT PT Draft</t>
  </si>
  <si>
    <t>AFT ST Draft</t>
  </si>
  <si>
    <t>No freeboards were recorded.</t>
  </si>
  <si>
    <t>Average of Aft Marks</t>
  </si>
  <si>
    <t>Difference between Port and Stbd marks</t>
  </si>
  <si>
    <t>Transverse distance between draft mark readings</t>
  </si>
  <si>
    <t>Degrees of heel using tan</t>
  </si>
  <si>
    <t>Degrees of heel using sin</t>
  </si>
  <si>
    <t>RESULTS OF LIGHTSHIP SURVEY</t>
  </si>
  <si>
    <t>Hydromax Check</t>
  </si>
  <si>
    <t>Draft Mark</t>
  </si>
  <si>
    <t>Hydromax Value</t>
  </si>
  <si>
    <t>Recorded Value</t>
  </si>
  <si>
    <t>Ratio</t>
  </si>
  <si>
    <t>Draft Amidsh. ft</t>
  </si>
  <si>
    <t>Displacement Long Ton</t>
  </si>
  <si>
    <t>Heel to Starboard degrees</t>
  </si>
  <si>
    <t>Draft at FP ft</t>
  </si>
  <si>
    <t>Draft at AP ft</t>
  </si>
  <si>
    <t>Draft at LCF ft</t>
  </si>
  <si>
    <t>Trim (+ve by stern) ft</t>
  </si>
  <si>
    <t>WL Length ft</t>
  </si>
  <si>
    <t>WL Beam ft</t>
  </si>
  <si>
    <t>Wetted Area ft^2</t>
  </si>
  <si>
    <t>Waterpl. Area ft^2</t>
  </si>
  <si>
    <t>Prismatic Coeff.</t>
  </si>
  <si>
    <t>Block Coeff.</t>
  </si>
  <si>
    <t>Midship Area Coeff.</t>
  </si>
  <si>
    <t>Waterpl. Area Coeff.</t>
  </si>
  <si>
    <t>LCB from zero pt. (+ve fwd) ft ft</t>
  </si>
  <si>
    <t>LCF from zero pt. (+ve fwd) ft ft</t>
  </si>
  <si>
    <t>KB ft</t>
  </si>
  <si>
    <t>KG ft</t>
  </si>
  <si>
    <t>BMt ft</t>
  </si>
  <si>
    <t>BML ft</t>
  </si>
  <si>
    <t>GMt ft</t>
  </si>
  <si>
    <t>GML ft</t>
  </si>
  <si>
    <t>KMt ft</t>
  </si>
  <si>
    <t>KML ft</t>
  </si>
  <si>
    <t>Immersion (TPi) Long Ton/in</t>
  </si>
  <si>
    <t>MTi Long Ton.ft</t>
  </si>
  <si>
    <t>RM at 1deg = GMt.Disp.sin(1) Long Ton.ft</t>
  </si>
  <si>
    <t>Max deck inclination deg</t>
  </si>
  <si>
    <t>Trim angle (+ve by stern) deg</t>
  </si>
  <si>
    <t>CALCULATED HYDROSTATICS</t>
  </si>
  <si>
    <t>P</t>
  </si>
  <si>
    <t>S</t>
  </si>
  <si>
    <t>Average of heels</t>
  </si>
  <si>
    <t>Weight (lb)</t>
  </si>
  <si>
    <t>37" FWD of Fr 14, 6' to Stbd off CL</t>
  </si>
  <si>
    <t>15' Fwd of aft end of Upper deck, 20" to Stbd off CL
20" to Stbd from CL</t>
  </si>
  <si>
    <t>BOW PENDULUM DEFLECT. (INCHES)</t>
  </si>
  <si>
    <t>BOW DEFLECT./ LENGTH</t>
  </si>
  <si>
    <t>STERN PENDULUM DEFLECT. (INCHES)</t>
  </si>
  <si>
    <t>STERN DEFLECT./ LENGTH</t>
  </si>
  <si>
    <t>Bridge Deck (in):</t>
  </si>
  <si>
    <t>Distance between CGs (in):</t>
  </si>
  <si>
    <t>Slope:</t>
  </si>
  <si>
    <t>Displacement:</t>
  </si>
  <si>
    <t>GMt:</t>
  </si>
  <si>
    <t>KMt:</t>
  </si>
  <si>
    <t>KG:</t>
  </si>
  <si>
    <t>Known x's</t>
  </si>
  <si>
    <t>Known y's</t>
  </si>
  <si>
    <t>Values for Calculating Slope</t>
  </si>
  <si>
    <t>lb</t>
  </si>
  <si>
    <t>1/ft.lb</t>
  </si>
  <si>
    <t>At Lightship Survey</t>
  </si>
  <si>
    <t>Incline Weights</t>
  </si>
  <si>
    <t>At Incline</t>
  </si>
  <si>
    <t>Calculated Weight Locations</t>
  </si>
  <si>
    <t>Weight 4</t>
  </si>
  <si>
    <t>Locations (ft):</t>
  </si>
  <si>
    <t>Single Equivalent</t>
  </si>
  <si>
    <t>Mass</t>
  </si>
  <si>
    <t>LCG (ft)</t>
  </si>
  <si>
    <t>VCG (ft)</t>
  </si>
  <si>
    <t>TCG (ft)</t>
  </si>
  <si>
    <t>Weight (lt)</t>
  </si>
  <si>
    <t>Lightship</t>
  </si>
  <si>
    <t>Sewage</t>
  </si>
  <si>
    <t>Fuel Oil Port</t>
  </si>
  <si>
    <t>Fuel Oil Stbd</t>
  </si>
  <si>
    <t>50% full</t>
  </si>
  <si>
    <t>Hydraulic Oil</t>
  </si>
  <si>
    <t>WEIGHTS TO COME OFF/ON</t>
  </si>
  <si>
    <t>SURVEY CONDITIONS</t>
  </si>
  <si>
    <t>2250 gal capacity ea.</t>
  </si>
  <si>
    <t>Center</t>
  </si>
  <si>
    <t>1600 gal capacity</t>
  </si>
  <si>
    <t>4500 gal  capacity (Owner)</t>
  </si>
  <si>
    <t>10% full</t>
  </si>
  <si>
    <t>Fuel Oil Starboard</t>
  </si>
  <si>
    <t>SG</t>
  </si>
  <si>
    <t>Liquid Volume (ft^3)</t>
  </si>
  <si>
    <t>Tanks</t>
  </si>
  <si>
    <t>Mr. Don Schroeder, TC Inspector</t>
  </si>
  <si>
    <t>4 Yard Workers</t>
  </si>
  <si>
    <t>DESCRIPTION OF PENDULUM STATIONS</t>
  </si>
  <si>
    <t>Home Trade Voyage Class IV</t>
  </si>
</sst>
</file>

<file path=xl/styles.xml><?xml version="1.0" encoding="utf-8"?>
<styleSheet xmlns="http://schemas.openxmlformats.org/spreadsheetml/2006/main">
  <numFmts count="12">
    <numFmt numFmtId="5" formatCode="&quot;$&quot;#,##0;\-&quot;$&quot;#,##0"/>
    <numFmt numFmtId="43" formatCode="_-* #,##0.00_-;\-* #,##0.00_-;_-* &quot;-&quot;??_-;_-@_-"/>
    <numFmt numFmtId="164" formatCode="0.000"/>
    <numFmt numFmtId="165" formatCode="[$-F800]dddd\,\ mmmm\ dd\,\ yyyy"/>
    <numFmt numFmtId="166" formatCode="dd\-[$-1009]mmmm\-yyyy"/>
    <numFmt numFmtId="167" formatCode="0.0"/>
    <numFmt numFmtId="168" formatCode="0.0&quot; ° C&quot;"/>
    <numFmt numFmtId="169" formatCode="0\ &quot;mm&quot;"/>
    <numFmt numFmtId="170" formatCode="&quot;=&quot;\ 0\ &quot;mm&quot;"/>
    <numFmt numFmtId="171" formatCode="0.0\ &quot;KG&quot;"/>
    <numFmt numFmtId="172" formatCode="0.000000"/>
    <numFmt numFmtId="173" formatCode="0.00000"/>
  </numFmts>
  <fonts count="48">
    <font>
      <sz val="10"/>
      <name val="Arial"/>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b/>
      <sz val="11"/>
      <color theme="3"/>
      <name val="Calibri"/>
      <family val="2"/>
      <scheme val="minor"/>
    </font>
    <font>
      <sz val="10"/>
      <name val="Arial"/>
      <family val="2"/>
    </font>
    <font>
      <b/>
      <sz val="18"/>
      <color theme="3"/>
      <name val="Cambria"/>
      <family val="2"/>
      <scheme val="major"/>
    </font>
    <font>
      <b/>
      <sz val="11"/>
      <color theme="1"/>
      <name val="Calibri"/>
      <family val="2"/>
      <scheme val="minor"/>
    </font>
    <font>
      <b/>
      <sz val="18"/>
      <name val="Calibri"/>
      <family val="2"/>
      <scheme val="minor"/>
    </font>
    <font>
      <sz val="8"/>
      <name val="Arial"/>
      <family val="2"/>
    </font>
    <font>
      <sz val="10"/>
      <color theme="1"/>
      <name val="Calibri"/>
      <family val="2"/>
      <scheme val="minor"/>
    </font>
    <font>
      <b/>
      <sz val="10"/>
      <color theme="1"/>
      <name val="Calibri"/>
      <family val="2"/>
      <scheme val="minor"/>
    </font>
    <font>
      <sz val="10"/>
      <color theme="1"/>
      <name val="Calibri"/>
      <family val="2"/>
    </font>
    <font>
      <b/>
      <i/>
      <sz val="10"/>
      <color theme="1"/>
      <name val="Calibri"/>
      <family val="2"/>
      <scheme val="minor"/>
    </font>
    <font>
      <b/>
      <u/>
      <sz val="10"/>
      <color theme="1"/>
      <name val="Calibri"/>
      <family val="2"/>
      <scheme val="minor"/>
    </font>
    <font>
      <b/>
      <sz val="11"/>
      <color rgb="FF23497D"/>
      <name val="Calibri"/>
      <family val="2"/>
      <scheme val="minor"/>
    </font>
    <font>
      <b/>
      <sz val="10"/>
      <name val="Calibri"/>
      <family val="2"/>
      <scheme val="minor"/>
    </font>
    <font>
      <sz val="10"/>
      <name val="Calibri"/>
      <family val="2"/>
      <scheme val="minor"/>
    </font>
    <font>
      <sz val="14"/>
      <color theme="1"/>
      <name val="Calibri"/>
      <family val="2"/>
      <scheme val="minor"/>
    </font>
    <font>
      <sz val="32"/>
      <color theme="1"/>
      <name val="Calibri"/>
      <family val="2"/>
      <scheme val="minor"/>
    </font>
    <font>
      <sz val="20"/>
      <name val="Calibri"/>
      <family val="2"/>
      <scheme val="minor"/>
    </font>
    <font>
      <b/>
      <sz val="20"/>
      <name val="Calibri"/>
      <family val="2"/>
      <scheme val="minor"/>
    </font>
    <font>
      <b/>
      <sz val="9"/>
      <name val="Calibri"/>
      <family val="2"/>
      <scheme val="minor"/>
    </font>
    <font>
      <i/>
      <sz val="8"/>
      <color theme="1"/>
      <name val="Calibri"/>
      <family val="2"/>
      <scheme val="minor"/>
    </font>
    <font>
      <sz val="10"/>
      <color rgb="FFFF0000"/>
      <name val="Calibri"/>
      <family val="2"/>
      <scheme val="minor"/>
    </font>
    <font>
      <b/>
      <i/>
      <sz val="20"/>
      <name val="Calibri"/>
      <family val="2"/>
      <scheme val="minor"/>
    </font>
    <font>
      <sz val="11"/>
      <name val="Calibri"/>
      <family val="2"/>
    </font>
    <font>
      <sz val="11.5"/>
      <color rgb="FF000000"/>
      <name val="Calibri"/>
      <family val="2"/>
    </font>
    <font>
      <sz val="10"/>
      <color rgb="FF000000"/>
      <name val="Calibri"/>
      <family val="2"/>
      <scheme val="minor"/>
    </font>
    <font>
      <b/>
      <sz val="10"/>
      <color rgb="FF000000"/>
      <name val="Calibri"/>
      <family val="2"/>
      <scheme val="minor"/>
    </font>
    <font>
      <i/>
      <sz val="10"/>
      <name val="Calibri"/>
      <family val="2"/>
      <scheme val="minor"/>
    </font>
    <font>
      <sz val="10"/>
      <color rgb="FF000000"/>
      <name val="Verdana"/>
      <family val="2"/>
    </font>
    <font>
      <i/>
      <sz val="10"/>
      <color theme="1"/>
      <name val="Calibri"/>
      <family val="2"/>
      <scheme val="minor"/>
    </font>
    <font>
      <b/>
      <sz val="10"/>
      <color theme="1"/>
      <name val="Times New Roman"/>
      <family val="1"/>
    </font>
    <font>
      <sz val="10"/>
      <color theme="1"/>
      <name val="Times New Roman"/>
      <family val="1"/>
    </font>
  </fonts>
  <fills count="6">
    <fill>
      <patternFill patternType="none"/>
    </fill>
    <fill>
      <patternFill patternType="gray125"/>
    </fill>
    <fill>
      <patternFill patternType="solid">
        <fgColor theme="4" tint="0.59999389629810485"/>
        <bgColor indexed="65"/>
      </patternFill>
    </fill>
    <fill>
      <patternFill patternType="solid">
        <fgColor indexed="9"/>
        <bgColor indexed="9"/>
      </patternFill>
    </fill>
    <fill>
      <patternFill patternType="solid">
        <fgColor theme="5" tint="0.59999389629810485"/>
        <bgColor indexed="64"/>
      </patternFill>
    </fill>
    <fill>
      <patternFill patternType="solid">
        <fgColor theme="0"/>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right/>
      <top/>
      <bottom style="medium">
        <color theme="4" tint="0.39997558519241921"/>
      </bottom>
      <diagonal/>
    </border>
    <border>
      <left/>
      <right/>
      <top/>
      <bottom style="thin">
        <color indexed="64"/>
      </bottom>
      <diagonal/>
    </border>
    <border>
      <left/>
      <right/>
      <top style="thin">
        <color indexed="64"/>
      </top>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right/>
      <top/>
      <bottom style="medium">
        <color indexed="64"/>
      </bottom>
      <diagonal/>
    </border>
    <border>
      <left style="thin">
        <color indexed="64"/>
      </left>
      <right/>
      <top/>
      <bottom style="thin">
        <color indexed="64"/>
      </bottom>
      <diagonal/>
    </border>
    <border>
      <left style="thin">
        <color indexed="64"/>
      </left>
      <right style="thin">
        <color indexed="64"/>
      </right>
      <top/>
      <bottom style="thin">
        <color indexed="64"/>
      </bottom>
      <diagonal/>
    </border>
    <border>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top/>
      <bottom/>
      <diagonal/>
    </border>
    <border>
      <left/>
      <right style="thin">
        <color indexed="64"/>
      </right>
      <top/>
      <bottom style="thin">
        <color indexed="64"/>
      </bottom>
      <diagonal/>
    </border>
    <border>
      <left style="medium">
        <color rgb="FF000000"/>
      </left>
      <right style="medium">
        <color rgb="FF000000"/>
      </right>
      <top style="medium">
        <color rgb="FF000000"/>
      </top>
      <bottom/>
      <diagonal/>
    </border>
    <border>
      <left style="medium">
        <color rgb="FF000000"/>
      </left>
      <right style="medium">
        <color rgb="FF000000"/>
      </right>
      <top/>
      <bottom/>
      <diagonal/>
    </border>
    <border>
      <left style="medium">
        <color rgb="FF000000"/>
      </left>
      <right style="medium">
        <color rgb="FF000000"/>
      </right>
      <top/>
      <bottom style="medium">
        <color rgb="FF000000"/>
      </bottom>
      <diagonal/>
    </border>
    <border>
      <left/>
      <right style="medium">
        <color rgb="FF000000"/>
      </right>
      <top style="medium">
        <color rgb="FF000000"/>
      </top>
      <bottom/>
      <diagonal/>
    </border>
    <border>
      <left/>
      <right style="medium">
        <color rgb="FF000000"/>
      </right>
      <top/>
      <bottom/>
      <diagonal/>
    </border>
    <border>
      <left/>
      <right style="medium">
        <color rgb="FF000000"/>
      </right>
      <top/>
      <bottom style="medium">
        <color rgb="FF000000"/>
      </bottom>
      <diagonal/>
    </border>
    <border>
      <left style="thin">
        <color indexed="64"/>
      </left>
      <right style="thin">
        <color indexed="64"/>
      </right>
      <top/>
      <bottom/>
      <diagonal/>
    </border>
  </borders>
  <cellStyleXfs count="36">
    <xf numFmtId="0" fontId="0" fillId="0" borderId="0"/>
    <xf numFmtId="0" fontId="16" fillId="0" borderId="0"/>
    <xf numFmtId="0" fontId="19" fillId="0" borderId="0" applyNumberFormat="0" applyFill="0" applyBorder="0" applyAlignment="0" applyProtection="0"/>
    <xf numFmtId="0" fontId="15" fillId="2" borderId="0" applyNumberFormat="0" applyBorder="0" applyAlignment="0" applyProtection="0"/>
    <xf numFmtId="0" fontId="15" fillId="0" borderId="0"/>
    <xf numFmtId="43" fontId="18" fillId="0" borderId="0" applyFont="0" applyFill="0" applyBorder="0" applyAlignment="0" applyProtection="0"/>
    <xf numFmtId="4" fontId="18" fillId="3" borderId="0" applyFont="0" applyFill="0" applyBorder="0" applyAlignment="0" applyProtection="0"/>
    <xf numFmtId="3" fontId="18" fillId="3" borderId="0" applyFont="0" applyFill="0" applyBorder="0" applyAlignment="0" applyProtection="0"/>
    <xf numFmtId="5" fontId="18" fillId="3" borderId="0" applyFont="0" applyFill="0" applyBorder="0" applyAlignment="0" applyProtection="0"/>
    <xf numFmtId="0" fontId="18" fillId="3" borderId="0" applyFont="0" applyFill="0" applyBorder="0" applyAlignment="0" applyProtection="0"/>
    <xf numFmtId="1" fontId="18" fillId="3" borderId="0" applyFont="0" applyFill="0" applyBorder="0" applyAlignment="0" applyProtection="0"/>
    <xf numFmtId="2" fontId="22" fillId="3" borderId="0" applyFont="0" applyFill="0" applyBorder="0" applyAlignment="0" applyProtection="0"/>
    <xf numFmtId="0" fontId="17" fillId="0" borderId="2" applyNumberFormat="0" applyFill="0" applyAlignment="0" applyProtection="0"/>
    <xf numFmtId="0" fontId="18" fillId="3" borderId="0" applyFont="0" applyFill="0" applyBorder="0" applyAlignment="0" applyProtection="0"/>
    <xf numFmtId="9" fontId="15" fillId="0" borderId="0" applyFont="0" applyFill="0" applyBorder="0" applyAlignment="0" applyProtection="0"/>
    <xf numFmtId="0" fontId="28" fillId="0" borderId="2" applyNumberFormat="0" applyFill="0" applyAlignment="0" applyProtection="0"/>
    <xf numFmtId="0" fontId="18" fillId="0" borderId="0">
      <alignment vertical="top"/>
    </xf>
    <xf numFmtId="0" fontId="14" fillId="0" borderId="0"/>
    <xf numFmtId="0" fontId="13" fillId="0" borderId="0"/>
    <xf numFmtId="0" fontId="13" fillId="2" borderId="0" applyNumberFormat="0" applyBorder="0" applyAlignment="0" applyProtection="0"/>
    <xf numFmtId="0" fontId="18" fillId="0" borderId="0"/>
    <xf numFmtId="0" fontId="12" fillId="0" borderId="0"/>
    <xf numFmtId="0" fontId="12" fillId="2" borderId="0" applyNumberFormat="0" applyBorder="0" applyAlignment="0" applyProtection="0"/>
    <xf numFmtId="0" fontId="11" fillId="0" borderId="0"/>
    <xf numFmtId="0" fontId="11" fillId="2" borderId="0" applyNumberFormat="0" applyBorder="0" applyAlignment="0" applyProtection="0"/>
    <xf numFmtId="0" fontId="10" fillId="0" borderId="0"/>
    <xf numFmtId="0" fontId="7" fillId="0" borderId="0"/>
    <xf numFmtId="0" fontId="7" fillId="2" borderId="0" applyNumberFormat="0" applyBorder="0" applyAlignment="0" applyProtection="0"/>
    <xf numFmtId="0" fontId="7" fillId="0" borderId="0"/>
    <xf numFmtId="0" fontId="7" fillId="0" borderId="0"/>
    <xf numFmtId="9" fontId="18" fillId="0" borderId="0" applyFont="0" applyFill="0" applyBorder="0" applyAlignment="0" applyProtection="0"/>
    <xf numFmtId="0" fontId="6" fillId="0" borderId="0"/>
    <xf numFmtId="0" fontId="5" fillId="0" borderId="0"/>
    <xf numFmtId="0" fontId="5" fillId="0" borderId="0"/>
    <xf numFmtId="0" fontId="2" fillId="0" borderId="0"/>
    <xf numFmtId="0" fontId="1" fillId="0" borderId="0"/>
  </cellStyleXfs>
  <cellXfs count="321">
    <xf numFmtId="0" fontId="0" fillId="0" borderId="0" xfId="0"/>
    <xf numFmtId="0" fontId="20" fillId="0" borderId="0" xfId="4" applyFont="1" applyFill="1" applyAlignment="1">
      <alignment horizontal="right" vertical="top" indent="2"/>
    </xf>
    <xf numFmtId="0" fontId="20" fillId="0" borderId="0" xfId="4" applyFont="1" applyFill="1" applyAlignment="1">
      <alignment horizontal="center" vertical="top"/>
    </xf>
    <xf numFmtId="0" fontId="21" fillId="0" borderId="0" xfId="2" applyFont="1" applyFill="1" applyBorder="1" applyAlignment="1">
      <alignment horizontal="center" vertical="top" wrapText="1"/>
    </xf>
    <xf numFmtId="0" fontId="20" fillId="0" borderId="0" xfId="4" applyFont="1" applyFill="1" applyAlignment="1">
      <alignment horizontal="left" vertical="top"/>
    </xf>
    <xf numFmtId="0" fontId="23" fillId="0" borderId="0" xfId="4" applyFont="1" applyAlignment="1"/>
    <xf numFmtId="0" fontId="23" fillId="0" borderId="0" xfId="4" applyFont="1"/>
    <xf numFmtId="0" fontId="23" fillId="0" borderId="0" xfId="4" applyFont="1" applyFill="1" applyBorder="1" applyAlignment="1"/>
    <xf numFmtId="0" fontId="23" fillId="0" borderId="0" xfId="4" applyFont="1" applyFill="1" applyAlignment="1"/>
    <xf numFmtId="0" fontId="24" fillId="0" borderId="0" xfId="4" applyFont="1" applyAlignment="1">
      <alignment vertical="center"/>
    </xf>
    <xf numFmtId="0" fontId="24" fillId="0" borderId="0" xfId="4" applyFont="1" applyAlignment="1">
      <alignment horizontal="left" vertical="center"/>
    </xf>
    <xf numFmtId="0" fontId="23" fillId="0" borderId="0" xfId="4" applyFont="1" applyFill="1"/>
    <xf numFmtId="0" fontId="24" fillId="0" borderId="0" xfId="4" applyFont="1" applyFill="1" applyAlignment="1">
      <alignment vertical="center"/>
    </xf>
    <xf numFmtId="0" fontId="23" fillId="0" borderId="0" xfId="4" applyFont="1" applyAlignment="1">
      <alignment vertical="center"/>
    </xf>
    <xf numFmtId="0" fontId="23" fillId="0" borderId="0" xfId="4" applyFont="1" applyAlignment="1">
      <alignment horizontal="left" vertical="center"/>
    </xf>
    <xf numFmtId="0" fontId="24" fillId="0" borderId="10" xfId="4" applyFont="1" applyBorder="1" applyAlignment="1">
      <alignment horizontal="left" vertical="center"/>
    </xf>
    <xf numFmtId="0" fontId="24" fillId="0" borderId="0" xfId="4" applyFont="1" applyFill="1" applyBorder="1" applyAlignment="1">
      <alignment vertical="center"/>
    </xf>
    <xf numFmtId="0" fontId="24" fillId="0" borderId="10" xfId="4" applyFont="1" applyBorder="1" applyAlignment="1">
      <alignment vertical="center"/>
    </xf>
    <xf numFmtId="0" fontId="23" fillId="0" borderId="0" xfId="4" applyFont="1" applyBorder="1" applyAlignment="1">
      <alignment horizontal="left" vertical="center"/>
    </xf>
    <xf numFmtId="0" fontId="24" fillId="0" borderId="0" xfId="4" applyFont="1" applyBorder="1" applyAlignment="1">
      <alignment horizontal="left" vertical="center"/>
    </xf>
    <xf numFmtId="0" fontId="24" fillId="0" borderId="0" xfId="4" applyFont="1" applyBorder="1" applyAlignment="1">
      <alignment vertical="center"/>
    </xf>
    <xf numFmtId="0" fontId="23" fillId="0" borderId="0" xfId="4" applyFont="1" applyBorder="1" applyAlignment="1"/>
    <xf numFmtId="0" fontId="23" fillId="0" borderId="0" xfId="4" applyFont="1" applyFill="1" applyBorder="1" applyAlignment="1">
      <alignment horizontal="left" vertical="top" indent="4"/>
    </xf>
    <xf numFmtId="0" fontId="23" fillId="0" borderId="0" xfId="3" applyFont="1" applyFill="1" applyBorder="1" applyAlignment="1">
      <alignment horizontal="left" vertical="top" indent="4"/>
    </xf>
    <xf numFmtId="0" fontId="23" fillId="0" borderId="0" xfId="4" applyFont="1" applyFill="1" applyAlignment="1">
      <alignment horizontal="right" vertical="top" indent="2"/>
    </xf>
    <xf numFmtId="0" fontId="23" fillId="0" borderId="0" xfId="4" quotePrefix="1" applyFont="1" applyFill="1" applyAlignment="1">
      <alignment horizontal="left" vertical="top"/>
    </xf>
    <xf numFmtId="164" fontId="23" fillId="0" borderId="0" xfId="4" applyNumberFormat="1" applyFont="1" applyFill="1" applyAlignment="1">
      <alignment horizontal="left" vertical="top" indent="2"/>
    </xf>
    <xf numFmtId="0" fontId="23" fillId="0" borderId="0" xfId="4" applyFont="1" applyAlignment="1">
      <alignment horizontal="left" vertical="center" indent="3"/>
    </xf>
    <xf numFmtId="0" fontId="24" fillId="0" borderId="0" xfId="4" applyFont="1" applyAlignment="1">
      <alignment horizontal="left" vertical="center" indent="4"/>
    </xf>
    <xf numFmtId="0" fontId="23" fillId="0" borderId="0" xfId="4" applyFont="1" applyFill="1" applyAlignment="1">
      <alignment vertical="top"/>
    </xf>
    <xf numFmtId="0" fontId="24" fillId="0" borderId="0" xfId="4" applyFont="1" applyAlignment="1">
      <alignment horizontal="right" indent="2"/>
    </xf>
    <xf numFmtId="0" fontId="23" fillId="0" borderId="3" xfId="4" applyFont="1" applyFill="1" applyBorder="1" applyAlignment="1">
      <alignment horizontal="left" vertical="top"/>
    </xf>
    <xf numFmtId="0" fontId="23" fillId="0" borderId="3" xfId="4" applyFont="1" applyBorder="1" applyAlignment="1"/>
    <xf numFmtId="0" fontId="24" fillId="0" borderId="0" xfId="4" applyFont="1" applyAlignment="1">
      <alignment horizontal="right" vertical="top" indent="2"/>
    </xf>
    <xf numFmtId="0" fontId="23" fillId="0" borderId="0" xfId="4" applyFont="1" applyFill="1" applyAlignment="1">
      <alignment horizontal="left" vertical="top"/>
    </xf>
    <xf numFmtId="0" fontId="23" fillId="0" borderId="0" xfId="4" applyFont="1" applyAlignment="1">
      <alignment horizontal="left" vertical="top"/>
    </xf>
    <xf numFmtId="0" fontId="23" fillId="0" borderId="0" xfId="4" applyFont="1" applyFill="1" applyAlignment="1">
      <alignment horizontal="left" vertical="top" wrapText="1"/>
    </xf>
    <xf numFmtId="0" fontId="9" fillId="0" borderId="0" xfId="4" applyFont="1" applyAlignment="1">
      <alignment horizontal="left" vertical="top"/>
    </xf>
    <xf numFmtId="0" fontId="31" fillId="0" borderId="0" xfId="4" applyFont="1" applyAlignment="1">
      <alignment horizontal="center" vertical="top"/>
    </xf>
    <xf numFmtId="0" fontId="9" fillId="0" borderId="0" xfId="4" applyFont="1" applyAlignment="1"/>
    <xf numFmtId="0" fontId="9" fillId="0" borderId="0" xfId="4" applyFont="1"/>
    <xf numFmtId="0" fontId="9" fillId="0" borderId="0" xfId="4" applyFont="1" applyFill="1" applyAlignment="1">
      <alignment horizontal="left" vertical="top"/>
    </xf>
    <xf numFmtId="0" fontId="9" fillId="0" borderId="0" xfId="4" applyFont="1" applyBorder="1" applyAlignment="1">
      <alignment horizontal="left" vertical="top"/>
    </xf>
    <xf numFmtId="0" fontId="9" fillId="0" borderId="0" xfId="4" applyFont="1" applyBorder="1" applyAlignment="1"/>
    <xf numFmtId="0" fontId="32" fillId="0" borderId="0" xfId="4" applyFont="1" applyBorder="1" applyAlignment="1">
      <alignment horizontal="center" vertical="center"/>
    </xf>
    <xf numFmtId="0" fontId="9" fillId="0" borderId="0" xfId="4" applyFont="1" applyFill="1" applyBorder="1" applyAlignment="1">
      <alignment horizontal="left" vertical="top"/>
    </xf>
    <xf numFmtId="0" fontId="9" fillId="0" borderId="4" xfId="4" applyFont="1" applyBorder="1" applyAlignment="1">
      <alignment horizontal="left" vertical="top"/>
    </xf>
    <xf numFmtId="0" fontId="9" fillId="0" borderId="4" xfId="4" applyFont="1" applyBorder="1" applyAlignment="1"/>
    <xf numFmtId="0" fontId="33" fillId="0" borderId="4" xfId="2" applyFont="1" applyFill="1" applyBorder="1" applyAlignment="1">
      <alignment horizontal="center" vertical="center"/>
    </xf>
    <xf numFmtId="0" fontId="9" fillId="0" borderId="4" xfId="4" applyFont="1" applyFill="1" applyBorder="1" applyAlignment="1">
      <alignment horizontal="left" vertical="top"/>
    </xf>
    <xf numFmtId="0" fontId="34" fillId="0" borderId="3" xfId="2" applyFont="1" applyFill="1" applyBorder="1" applyAlignment="1">
      <alignment horizontal="center" vertical="center" wrapText="1"/>
    </xf>
    <xf numFmtId="0" fontId="33" fillId="0" borderId="3" xfId="2" applyFont="1" applyFill="1" applyBorder="1" applyAlignment="1">
      <alignment horizontal="center" vertical="center"/>
    </xf>
    <xf numFmtId="0" fontId="9" fillId="0" borderId="0" xfId="4" applyFont="1" applyAlignment="1">
      <alignment vertical="top"/>
    </xf>
    <xf numFmtId="166" fontId="9" fillId="0" borderId="0" xfId="4" applyNumberFormat="1" applyFont="1" applyAlignment="1">
      <alignment vertical="top"/>
    </xf>
    <xf numFmtId="0" fontId="9" fillId="0" borderId="0" xfId="4" applyFont="1" applyFill="1" applyAlignment="1">
      <alignment horizontal="center" vertical="top"/>
    </xf>
    <xf numFmtId="165" fontId="9" fillId="0" borderId="0" xfId="4" applyNumberFormat="1" applyFont="1" applyAlignment="1">
      <alignment horizontal="right" vertical="top"/>
    </xf>
    <xf numFmtId="165" fontId="9" fillId="0" borderId="0" xfId="4" applyNumberFormat="1" applyFont="1" applyFill="1" applyAlignment="1">
      <alignment horizontal="center" vertical="top"/>
    </xf>
    <xf numFmtId="165" fontId="20" fillId="0" borderId="0" xfId="4" applyNumberFormat="1" applyFont="1" applyAlignment="1">
      <alignment horizontal="right" vertical="top"/>
    </xf>
    <xf numFmtId="0" fontId="23" fillId="0" borderId="0" xfId="0" applyFont="1" applyFill="1" applyAlignment="1">
      <alignment horizontal="right" vertical="top" indent="2"/>
    </xf>
    <xf numFmtId="0" fontId="23" fillId="0" borderId="0" xfId="0" applyFont="1" applyFill="1" applyAlignment="1">
      <alignment horizontal="left" vertical="top"/>
    </xf>
    <xf numFmtId="0" fontId="25" fillId="0" borderId="0" xfId="0" applyFont="1" applyFill="1" applyAlignment="1">
      <alignment horizontal="left" vertical="top"/>
    </xf>
    <xf numFmtId="0" fontId="23" fillId="0" borderId="0" xfId="0" quotePrefix="1" applyFont="1" applyFill="1" applyAlignment="1">
      <alignment horizontal="left" vertical="top"/>
    </xf>
    <xf numFmtId="0" fontId="23" fillId="0" borderId="0" xfId="4" applyFont="1" applyFill="1" applyAlignment="1">
      <alignment horizontal="left" vertical="top" wrapText="1"/>
    </xf>
    <xf numFmtId="0" fontId="8" fillId="0" borderId="0" xfId="4" applyFont="1" applyAlignment="1"/>
    <xf numFmtId="165" fontId="8" fillId="0" borderId="0" xfId="4" applyNumberFormat="1" applyFont="1" applyAlignment="1">
      <alignment horizontal="right" vertical="top"/>
    </xf>
    <xf numFmtId="0" fontId="23" fillId="0" borderId="0" xfId="4" applyFont="1" applyBorder="1" applyAlignment="1">
      <alignment horizontal="left" vertical="top"/>
    </xf>
    <xf numFmtId="0" fontId="36" fillId="0" borderId="0" xfId="4" applyFont="1" applyBorder="1" applyAlignment="1">
      <alignment horizontal="center"/>
    </xf>
    <xf numFmtId="0" fontId="29" fillId="0" borderId="3" xfId="15" applyFont="1" applyBorder="1" applyAlignment="1">
      <alignment horizontal="left" vertical="top"/>
    </xf>
    <xf numFmtId="0" fontId="35" fillId="0" borderId="3" xfId="15" applyFont="1" applyBorder="1" applyAlignment="1">
      <alignment horizontal="center" vertical="center"/>
    </xf>
    <xf numFmtId="0" fontId="29" fillId="0" borderId="3" xfId="15" applyFont="1" applyBorder="1" applyAlignment="1">
      <alignment horizontal="right"/>
    </xf>
    <xf numFmtId="0" fontId="37" fillId="0" borderId="0" xfId="4" applyFont="1" applyFill="1" applyAlignment="1">
      <alignment horizontal="left" vertical="center"/>
    </xf>
    <xf numFmtId="0" fontId="37" fillId="0" borderId="0" xfId="4" applyFont="1" applyFill="1" applyAlignment="1">
      <alignment horizontal="left" vertical="center" indent="3"/>
    </xf>
    <xf numFmtId="0" fontId="37" fillId="0" borderId="0" xfId="4" applyFont="1" applyFill="1" applyAlignment="1">
      <alignment vertical="center"/>
    </xf>
    <xf numFmtId="0" fontId="37" fillId="0" borderId="0" xfId="4" applyFont="1" applyAlignment="1">
      <alignment horizontal="left" vertical="center"/>
    </xf>
    <xf numFmtId="0" fontId="37" fillId="0" borderId="0" xfId="4" applyFont="1" applyAlignment="1">
      <alignment vertical="center"/>
    </xf>
    <xf numFmtId="0" fontId="37" fillId="0" borderId="0" xfId="4" applyFont="1" applyAlignment="1"/>
    <xf numFmtId="0" fontId="37" fillId="0" borderId="0" xfId="4" applyFont="1" applyFill="1" applyAlignment="1">
      <alignment horizontal="left" vertical="center" indent="4"/>
    </xf>
    <xf numFmtId="0" fontId="23" fillId="0" borderId="0" xfId="4" quotePrefix="1" applyFont="1" applyAlignment="1">
      <alignment horizontal="right" vertical="center"/>
    </xf>
    <xf numFmtId="0" fontId="23" fillId="0" borderId="0" xfId="4" applyFont="1" applyFill="1" applyAlignment="1">
      <alignment horizontal="left"/>
    </xf>
    <xf numFmtId="0" fontId="30" fillId="0" borderId="0" xfId="4" applyFont="1" applyAlignment="1">
      <alignment vertical="center"/>
    </xf>
    <xf numFmtId="0" fontId="30" fillId="0" borderId="0" xfId="4" applyFont="1" applyFill="1" applyAlignment="1">
      <alignment vertical="center"/>
    </xf>
    <xf numFmtId="0" fontId="30" fillId="0" borderId="0" xfId="4" applyFont="1" applyFill="1" applyAlignment="1">
      <alignment horizontal="left" vertical="center"/>
    </xf>
    <xf numFmtId="0" fontId="30" fillId="0" borderId="0" xfId="4" applyFont="1" applyAlignment="1">
      <alignment horizontal="left" vertical="center"/>
    </xf>
    <xf numFmtId="0" fontId="30" fillId="0" borderId="0" xfId="4" applyFont="1" applyAlignment="1"/>
    <xf numFmtId="0" fontId="30" fillId="0" borderId="0" xfId="4" applyFont="1" applyFill="1" applyAlignment="1">
      <alignment horizontal="left" vertical="center" indent="3"/>
    </xf>
    <xf numFmtId="0" fontId="30" fillId="0" borderId="0" xfId="4" applyFont="1" applyFill="1" applyAlignment="1"/>
    <xf numFmtId="0" fontId="30" fillId="0" borderId="0" xfId="4" applyFont="1" applyFill="1" applyAlignment="1">
      <alignment horizontal="left" vertical="center" indent="4"/>
    </xf>
    <xf numFmtId="0" fontId="23" fillId="0" borderId="0" xfId="4" applyFont="1" applyAlignment="1">
      <alignment vertical="top"/>
    </xf>
    <xf numFmtId="0" fontId="35" fillId="0" borderId="3" xfId="15" applyFont="1" applyBorder="1" applyAlignment="1">
      <alignment horizontal="center" vertical="center"/>
    </xf>
    <xf numFmtId="0" fontId="23" fillId="0" borderId="0" xfId="4" applyFont="1" applyFill="1" applyAlignment="1">
      <alignment horizontal="left" vertical="top" wrapText="1"/>
    </xf>
    <xf numFmtId="0" fontId="23" fillId="0" borderId="0" xfId="4" applyFont="1" applyAlignment="1">
      <alignment vertical="top" wrapText="1"/>
    </xf>
    <xf numFmtId="0" fontId="36" fillId="0" borderId="0" xfId="4" applyFont="1" applyBorder="1" applyAlignment="1">
      <alignment horizontal="center"/>
    </xf>
    <xf numFmtId="0" fontId="23" fillId="0" borderId="0" xfId="4" applyFont="1" applyFill="1" applyAlignment="1">
      <alignment horizontal="left" vertical="top" wrapText="1"/>
    </xf>
    <xf numFmtId="0" fontId="23" fillId="0" borderId="0" xfId="4" applyFont="1" applyAlignment="1">
      <alignment horizontal="left" vertical="top" wrapText="1"/>
    </xf>
    <xf numFmtId="0" fontId="33" fillId="0" borderId="0" xfId="2" quotePrefix="1" applyFont="1" applyFill="1" applyBorder="1" applyAlignment="1">
      <alignment horizontal="center" vertical="center"/>
    </xf>
    <xf numFmtId="0" fontId="39" fillId="0" borderId="20" xfId="0" applyFont="1" applyBorder="1" applyAlignment="1">
      <alignment vertical="top" wrapText="1"/>
    </xf>
    <xf numFmtId="0" fontId="39" fillId="0" borderId="23" xfId="0" applyFont="1" applyBorder="1" applyAlignment="1">
      <alignment vertical="top" wrapText="1"/>
    </xf>
    <xf numFmtId="0" fontId="39" fillId="0" borderId="24" xfId="0" applyFont="1" applyBorder="1" applyAlignment="1">
      <alignment vertical="top" wrapText="1"/>
    </xf>
    <xf numFmtId="0" fontId="39" fillId="0" borderId="25" xfId="0" applyFont="1" applyBorder="1" applyAlignment="1">
      <alignment vertical="top" wrapText="1"/>
    </xf>
    <xf numFmtId="0" fontId="39" fillId="0" borderId="22" xfId="0" applyFont="1" applyBorder="1" applyAlignment="1">
      <alignment vertical="top" wrapText="1"/>
    </xf>
    <xf numFmtId="0" fontId="39" fillId="0" borderId="21" xfId="0" applyFont="1" applyBorder="1" applyAlignment="1">
      <alignment vertical="top" wrapText="1"/>
    </xf>
    <xf numFmtId="0" fontId="30" fillId="0" borderId="0" xfId="0" applyFont="1"/>
    <xf numFmtId="164" fontId="23" fillId="0" borderId="0" xfId="4" applyNumberFormat="1" applyFont="1" applyFill="1" applyAlignment="1">
      <alignment horizontal="right" vertical="top" indent="1"/>
    </xf>
    <xf numFmtId="0" fontId="23" fillId="0" borderId="0" xfId="4" applyFont="1" applyFill="1" applyAlignment="1">
      <alignment horizontal="right" indent="1"/>
    </xf>
    <xf numFmtId="0" fontId="23" fillId="0" borderId="0" xfId="4" applyFont="1" applyFill="1" applyBorder="1" applyAlignment="1">
      <alignment horizontal="left"/>
    </xf>
    <xf numFmtId="167" fontId="23" fillId="0" borderId="0" xfId="4" applyNumberFormat="1" applyFont="1" applyFill="1" applyBorder="1" applyAlignment="1">
      <alignment horizontal="left"/>
    </xf>
    <xf numFmtId="0" fontId="40" fillId="0" borderId="0" xfId="0" applyFont="1" applyAlignment="1">
      <alignment horizontal="left" indent="2"/>
    </xf>
    <xf numFmtId="0" fontId="41" fillId="0" borderId="0" xfId="0" applyFont="1" applyAlignment="1">
      <alignment horizontal="left" indent="2"/>
    </xf>
    <xf numFmtId="0" fontId="30" fillId="0" borderId="0" xfId="0" applyFont="1" applyAlignment="1">
      <alignment horizontal="left" indent="4"/>
    </xf>
    <xf numFmtId="0" fontId="30" fillId="0" borderId="0" xfId="0" applyFont="1" applyAlignment="1">
      <alignment horizontal="right" vertical="top"/>
    </xf>
    <xf numFmtId="0" fontId="30" fillId="0" borderId="0" xfId="0" applyFont="1" applyAlignment="1">
      <alignment horizontal="left" indent="2"/>
    </xf>
    <xf numFmtId="0" fontId="42" fillId="0" borderId="0" xfId="0" applyFont="1" applyAlignment="1">
      <alignment horizontal="left" indent="2"/>
    </xf>
    <xf numFmtId="0" fontId="30" fillId="0" borderId="0" xfId="0" applyFont="1" applyAlignment="1">
      <alignment horizontal="left" vertical="top" indent="4"/>
    </xf>
    <xf numFmtId="0" fontId="30" fillId="0" borderId="0" xfId="0" applyFont="1" applyAlignment="1">
      <alignment vertical="top" wrapText="1"/>
    </xf>
    <xf numFmtId="0" fontId="5" fillId="0" borderId="0" xfId="33"/>
    <xf numFmtId="0" fontId="23" fillId="0" borderId="0" xfId="4" applyFont="1" applyAlignment="1">
      <alignment horizontal="left" vertical="top" wrapText="1"/>
    </xf>
    <xf numFmtId="0" fontId="23" fillId="0" borderId="0" xfId="4" quotePrefix="1" applyFont="1" applyAlignment="1">
      <alignment horizontal="left" vertical="top"/>
    </xf>
    <xf numFmtId="0" fontId="23" fillId="0" borderId="0" xfId="4" applyFont="1" applyAlignment="1">
      <alignment horizontal="left" vertical="top" wrapText="1"/>
    </xf>
    <xf numFmtId="0" fontId="27" fillId="0" borderId="0" xfId="4" applyFont="1" applyAlignment="1">
      <alignment horizontal="left" vertical="top"/>
    </xf>
    <xf numFmtId="0" fontId="23" fillId="0" borderId="0" xfId="4" applyFont="1" applyAlignment="1">
      <alignment wrapText="1"/>
    </xf>
    <xf numFmtId="0" fontId="24" fillId="0" borderId="0" xfId="32" applyFont="1" applyAlignment="1">
      <alignment horizontal="right" vertical="center" indent="1"/>
    </xf>
    <xf numFmtId="0" fontId="23" fillId="0" borderId="0" xfId="32" applyFont="1" applyAlignment="1">
      <alignment horizontal="left" vertical="center"/>
    </xf>
    <xf numFmtId="0" fontId="23" fillId="0" borderId="0" xfId="32" quotePrefix="1" applyFont="1" applyAlignment="1">
      <alignment horizontal="left" vertical="center"/>
    </xf>
    <xf numFmtId="0" fontId="23" fillId="0" borderId="0" xfId="4" applyFont="1" applyAlignment="1">
      <alignment horizontal="left" vertical="top" wrapText="1"/>
    </xf>
    <xf numFmtId="0" fontId="30" fillId="0" borderId="0" xfId="0" applyFont="1" applyAlignment="1">
      <alignment horizontal="left" vertical="top"/>
    </xf>
    <xf numFmtId="0" fontId="23" fillId="0" borderId="0" xfId="4" applyFont="1" applyAlignment="1">
      <alignment horizontal="right" vertical="top"/>
    </xf>
    <xf numFmtId="0" fontId="23" fillId="0" borderId="0" xfId="4" applyFont="1" applyAlignment="1">
      <alignment horizontal="left" vertical="top" indent="1"/>
    </xf>
    <xf numFmtId="18" fontId="23" fillId="0" borderId="0" xfId="4" applyNumberFormat="1" applyFont="1" applyAlignment="1">
      <alignment horizontal="left" vertical="top"/>
    </xf>
    <xf numFmtId="0" fontId="23" fillId="0" borderId="0" xfId="4" applyFont="1" applyFill="1" applyAlignment="1">
      <alignment horizontal="left" vertical="top" wrapText="1"/>
    </xf>
    <xf numFmtId="0" fontId="26" fillId="0" borderId="0" xfId="0" applyFont="1" applyFill="1" applyAlignment="1">
      <alignment horizontal="left" vertical="top"/>
    </xf>
    <xf numFmtId="0" fontId="44" fillId="0" borderId="0" xfId="0" applyFont="1" applyFill="1"/>
    <xf numFmtId="0" fontId="30" fillId="0" borderId="0" xfId="0" applyFont="1" applyFill="1" applyAlignment="1">
      <alignment horizontal="left" vertical="top" indent="1"/>
    </xf>
    <xf numFmtId="0" fontId="30" fillId="0" borderId="0" xfId="0" applyFont="1" applyFill="1" applyAlignment="1">
      <alignment horizontal="left" vertical="top" indent="4"/>
    </xf>
    <xf numFmtId="0" fontId="30" fillId="0" borderId="0" xfId="0" applyFont="1" applyFill="1"/>
    <xf numFmtId="0" fontId="30" fillId="0" borderId="0" xfId="0" applyFont="1" applyFill="1" applyAlignment="1">
      <alignment horizontal="left" indent="2"/>
    </xf>
    <xf numFmtId="0" fontId="41" fillId="0" borderId="0" xfId="0" applyFont="1" applyFill="1" applyAlignment="1">
      <alignment horizontal="left" indent="2"/>
    </xf>
    <xf numFmtId="0" fontId="29" fillId="0" borderId="0" xfId="0" applyFont="1" applyFill="1" applyAlignment="1">
      <alignment horizontal="left" indent="2"/>
    </xf>
    <xf numFmtId="0" fontId="27" fillId="0" borderId="0" xfId="4" applyFont="1" applyFill="1" applyAlignment="1">
      <alignment horizontal="left"/>
    </xf>
    <xf numFmtId="165" fontId="4" fillId="0" borderId="0" xfId="4" applyNumberFormat="1" applyFont="1" applyFill="1" applyAlignment="1">
      <alignment horizontal="right" vertical="top"/>
    </xf>
    <xf numFmtId="165" fontId="9" fillId="0" borderId="0" xfId="4" applyNumberFormat="1" applyFont="1" applyFill="1" applyAlignment="1">
      <alignment horizontal="right" vertical="top"/>
    </xf>
    <xf numFmtId="0" fontId="4" fillId="0" borderId="0" xfId="4" applyFont="1" applyAlignment="1">
      <alignment vertical="top"/>
    </xf>
    <xf numFmtId="0" fontId="24" fillId="0" borderId="0" xfId="4" applyFont="1" applyAlignment="1">
      <alignment horizontal="left" vertical="top"/>
    </xf>
    <xf numFmtId="0" fontId="24" fillId="0" borderId="10" xfId="4" applyFont="1" applyFill="1" applyBorder="1" applyAlignment="1">
      <alignment horizontal="left" vertical="center"/>
    </xf>
    <xf numFmtId="0" fontId="24" fillId="0" borderId="0" xfId="4" applyFont="1" applyFill="1" applyAlignment="1">
      <alignment horizontal="left" vertical="center"/>
    </xf>
    <xf numFmtId="0" fontId="23" fillId="0" borderId="0" xfId="4" applyFont="1" applyAlignment="1">
      <alignment vertical="top" wrapText="1"/>
    </xf>
    <xf numFmtId="0" fontId="3" fillId="0" borderId="0" xfId="4" applyFont="1" applyAlignment="1">
      <alignment horizontal="center" vertical="top"/>
    </xf>
    <xf numFmtId="164" fontId="23" fillId="0" borderId="0" xfId="4" applyNumberFormat="1" applyFont="1" applyFill="1" applyBorder="1" applyAlignment="1">
      <alignment horizontal="center" vertical="top"/>
    </xf>
    <xf numFmtId="0" fontId="23" fillId="0" borderId="0" xfId="34" applyFont="1" applyAlignment="1">
      <alignment horizontal="right" vertical="top"/>
    </xf>
    <xf numFmtId="0" fontId="24" fillId="0" borderId="0" xfId="4" applyFont="1" applyFill="1" applyBorder="1" applyAlignment="1">
      <alignment horizontal="left" vertical="center"/>
    </xf>
    <xf numFmtId="0" fontId="23" fillId="0" borderId="0" xfId="4" applyFont="1" applyFill="1" applyBorder="1" applyAlignment="1">
      <alignment horizontal="right" vertical="top" indent="1"/>
    </xf>
    <xf numFmtId="0" fontId="24" fillId="0" borderId="0" xfId="4" applyFont="1" applyBorder="1" applyAlignment="1">
      <alignment horizontal="left" vertical="top"/>
    </xf>
    <xf numFmtId="0" fontId="45" fillId="0" borderId="0" xfId="4" applyFont="1" applyBorder="1" applyAlignment="1">
      <alignment horizontal="center"/>
    </xf>
    <xf numFmtId="0" fontId="24" fillId="0" borderId="0" xfId="32" applyFont="1" applyBorder="1" applyAlignment="1">
      <alignment horizontal="left" vertical="center"/>
    </xf>
    <xf numFmtId="0" fontId="24" fillId="0" borderId="0" xfId="32" applyFont="1" applyAlignment="1">
      <alignment horizontal="left" vertical="center"/>
    </xf>
    <xf numFmtId="22" fontId="23" fillId="0" borderId="0" xfId="32" applyNumberFormat="1" applyFont="1" applyAlignment="1">
      <alignment horizontal="left" vertical="center"/>
    </xf>
    <xf numFmtId="0" fontId="24" fillId="0" borderId="0" xfId="32" applyFont="1" applyFill="1" applyAlignment="1">
      <alignment horizontal="left" vertical="center"/>
    </xf>
    <xf numFmtId="0" fontId="23" fillId="0" borderId="1" xfId="32" applyFont="1" applyFill="1" applyBorder="1" applyAlignment="1">
      <alignment horizontal="center" vertical="center"/>
    </xf>
    <xf numFmtId="0" fontId="23" fillId="0" borderId="0" xfId="32" applyFont="1" applyFill="1" applyAlignment="1">
      <alignment horizontal="left" vertical="center"/>
    </xf>
    <xf numFmtId="0" fontId="23" fillId="0" borderId="17" xfId="32" applyFont="1" applyFill="1" applyBorder="1" applyAlignment="1">
      <alignment horizontal="left" vertical="center" wrapText="1"/>
    </xf>
    <xf numFmtId="0" fontId="23" fillId="0" borderId="1" xfId="32" applyFont="1" applyFill="1" applyBorder="1" applyAlignment="1">
      <alignment horizontal="left" vertical="center"/>
    </xf>
    <xf numFmtId="0" fontId="23" fillId="0" borderId="17" xfId="32" applyFont="1" applyFill="1" applyBorder="1" applyAlignment="1">
      <alignment horizontal="center" vertical="center" wrapText="1"/>
    </xf>
    <xf numFmtId="0" fontId="23" fillId="0" borderId="17" xfId="32" applyFont="1" applyFill="1" applyBorder="1" applyAlignment="1">
      <alignment horizontal="center" vertical="center"/>
    </xf>
    <xf numFmtId="0" fontId="23" fillId="0" borderId="0" xfId="32" applyFont="1" applyFill="1" applyBorder="1" applyAlignment="1">
      <alignment horizontal="left" vertical="center"/>
    </xf>
    <xf numFmtId="0" fontId="23" fillId="0" borderId="0" xfId="32" applyFont="1" applyFill="1" applyBorder="1" applyAlignment="1">
      <alignment horizontal="center" vertical="center"/>
    </xf>
    <xf numFmtId="0" fontId="23" fillId="0" borderId="0" xfId="32" applyFont="1" applyBorder="1" applyAlignment="1">
      <alignment horizontal="left" vertical="center"/>
    </xf>
    <xf numFmtId="0" fontId="23" fillId="0" borderId="0" xfId="32" applyFont="1" applyBorder="1" applyAlignment="1">
      <alignment horizontal="left" vertical="center" indent="3"/>
    </xf>
    <xf numFmtId="0" fontId="23" fillId="0" borderId="1" xfId="32" applyFont="1" applyFill="1" applyBorder="1" applyAlignment="1">
      <alignment vertical="center"/>
    </xf>
    <xf numFmtId="0" fontId="23" fillId="0" borderId="6" xfId="32" applyFont="1" applyFill="1" applyBorder="1" applyAlignment="1">
      <alignment vertical="center"/>
    </xf>
    <xf numFmtId="0" fontId="23" fillId="0" borderId="5" xfId="32" applyFont="1" applyFill="1" applyBorder="1" applyAlignment="1">
      <alignment vertical="center"/>
    </xf>
    <xf numFmtId="0" fontId="23" fillId="0" borderId="0" xfId="32" applyFont="1" applyFill="1" applyBorder="1" applyAlignment="1">
      <alignment vertical="center"/>
    </xf>
    <xf numFmtId="0" fontId="23" fillId="0" borderId="12" xfId="32" applyFont="1" applyFill="1" applyBorder="1" applyAlignment="1">
      <alignment vertical="center"/>
    </xf>
    <xf numFmtId="0" fontId="23" fillId="0" borderId="3" xfId="32" applyFont="1" applyFill="1" applyBorder="1" applyAlignment="1">
      <alignment vertical="center"/>
    </xf>
    <xf numFmtId="0" fontId="23" fillId="0" borderId="19" xfId="32" applyFont="1" applyFill="1" applyBorder="1" applyAlignment="1">
      <alignment vertical="center"/>
    </xf>
    <xf numFmtId="0" fontId="23" fillId="0" borderId="1" xfId="32" applyFont="1" applyFill="1" applyBorder="1" applyAlignment="1">
      <alignment horizontal="center" vertical="center" wrapText="1"/>
    </xf>
    <xf numFmtId="0" fontId="23" fillId="0" borderId="1" xfId="32" applyFont="1" applyBorder="1" applyAlignment="1">
      <alignment horizontal="center" vertical="center"/>
    </xf>
    <xf numFmtId="0" fontId="23" fillId="0" borderId="1" xfId="32" applyFont="1" applyBorder="1" applyAlignment="1">
      <alignment vertical="center"/>
    </xf>
    <xf numFmtId="0" fontId="23" fillId="0" borderId="0" xfId="32" applyFont="1" applyBorder="1" applyAlignment="1">
      <alignment horizontal="center" vertical="center"/>
    </xf>
    <xf numFmtId="164" fontId="23" fillId="0" borderId="0" xfId="32" applyNumberFormat="1" applyFont="1" applyBorder="1" applyAlignment="1">
      <alignment horizontal="left" vertical="center" indent="2"/>
    </xf>
    <xf numFmtId="168" fontId="23" fillId="0" borderId="0" xfId="32" applyNumberFormat="1" applyFont="1" applyBorder="1" applyAlignment="1">
      <alignment horizontal="left" vertical="center" indent="2"/>
    </xf>
    <xf numFmtId="0" fontId="23" fillId="0" borderId="0" xfId="32" applyFont="1" applyBorder="1" applyAlignment="1">
      <alignment vertical="top"/>
    </xf>
    <xf numFmtId="0" fontId="23" fillId="0" borderId="1" xfId="32" applyFont="1" applyBorder="1" applyAlignment="1">
      <alignment horizontal="center" vertical="center"/>
    </xf>
    <xf numFmtId="0" fontId="23" fillId="0" borderId="1" xfId="32" applyFont="1" applyBorder="1" applyAlignment="1">
      <alignment horizontal="center" vertical="center" wrapText="1"/>
    </xf>
    <xf numFmtId="0" fontId="23" fillId="0" borderId="1" xfId="32" applyFont="1" applyBorder="1" applyAlignment="1">
      <alignment horizontal="left" vertical="center"/>
    </xf>
    <xf numFmtId="0" fontId="23" fillId="0" borderId="1" xfId="32" applyFont="1" applyBorder="1" applyAlignment="1">
      <alignment horizontal="left" vertical="center" wrapText="1"/>
    </xf>
    <xf numFmtId="0" fontId="23" fillId="0" borderId="0" xfId="32" applyFont="1" applyBorder="1" applyAlignment="1">
      <alignment horizontal="left" vertical="center" wrapText="1"/>
    </xf>
    <xf numFmtId="171" fontId="23" fillId="0" borderId="0" xfId="32" applyNumberFormat="1" applyFont="1" applyBorder="1" applyAlignment="1">
      <alignment horizontal="center" vertical="center"/>
    </xf>
    <xf numFmtId="0" fontId="23" fillId="0" borderId="0" xfId="32" applyFont="1" applyBorder="1" applyAlignment="1">
      <alignment horizontal="center" vertical="center" wrapText="1"/>
    </xf>
    <xf numFmtId="0" fontId="23" fillId="0" borderId="0" xfId="32" applyFont="1" applyAlignment="1">
      <alignment horizontal="center" vertical="center"/>
    </xf>
    <xf numFmtId="0" fontId="23" fillId="0" borderId="1" xfId="32" applyFont="1" applyBorder="1" applyAlignment="1">
      <alignment horizontal="left" vertical="center"/>
    </xf>
    <xf numFmtId="0" fontId="24" fillId="0" borderId="0" xfId="32" applyFont="1"/>
    <xf numFmtId="0" fontId="23" fillId="0" borderId="0" xfId="32" applyFont="1"/>
    <xf numFmtId="0" fontId="46" fillId="0" borderId="0" xfId="32" applyFont="1"/>
    <xf numFmtId="0" fontId="47" fillId="0" borderId="0" xfId="32" applyFont="1"/>
    <xf numFmtId="0" fontId="23" fillId="4" borderId="0" xfId="32" applyFont="1" applyFill="1" applyAlignment="1">
      <alignment horizontal="left" vertical="center"/>
    </xf>
    <xf numFmtId="0" fontId="23" fillId="0" borderId="17" xfId="32" applyFont="1" applyBorder="1" applyAlignment="1">
      <alignment horizontal="left" vertical="center"/>
    </xf>
    <xf numFmtId="0" fontId="23" fillId="0" borderId="4" xfId="32" applyFont="1" applyBorder="1" applyAlignment="1">
      <alignment horizontal="left" vertical="center"/>
    </xf>
    <xf numFmtId="0" fontId="23" fillId="0" borderId="3" xfId="32" applyFont="1" applyBorder="1" applyAlignment="1">
      <alignment horizontal="left" vertical="center"/>
    </xf>
    <xf numFmtId="0" fontId="23" fillId="0" borderId="0" xfId="32" applyFont="1" applyFill="1" applyAlignment="1">
      <alignment horizontal="right" vertical="center"/>
    </xf>
    <xf numFmtId="0" fontId="29" fillId="0" borderId="3" xfId="15" applyFont="1" applyBorder="1" applyAlignment="1">
      <alignment horizontal="center" vertical="center"/>
    </xf>
    <xf numFmtId="12" fontId="18" fillId="0" borderId="18" xfId="0" applyNumberFormat="1" applyFont="1" applyBorder="1"/>
    <xf numFmtId="0" fontId="18" fillId="0" borderId="18" xfId="0" applyFont="1" applyBorder="1"/>
    <xf numFmtId="0" fontId="18" fillId="0" borderId="18" xfId="0" quotePrefix="1" applyFont="1" applyBorder="1"/>
    <xf numFmtId="172" fontId="23" fillId="0" borderId="18" xfId="32" applyNumberFormat="1" applyFont="1" applyBorder="1" applyAlignment="1">
      <alignment horizontal="left" vertical="center"/>
    </xf>
    <xf numFmtId="2" fontId="18" fillId="0" borderId="18" xfId="0" applyNumberFormat="1" applyFont="1" applyBorder="1" applyAlignment="1">
      <alignment horizontal="right"/>
    </xf>
    <xf numFmtId="2" fontId="18" fillId="0" borderId="18" xfId="0" quotePrefix="1" applyNumberFormat="1" applyFont="1" applyBorder="1" applyAlignment="1">
      <alignment horizontal="right"/>
    </xf>
    <xf numFmtId="0" fontId="23" fillId="0" borderId="0" xfId="32" applyFont="1" applyAlignment="1">
      <alignment horizontal="left" vertical="center" wrapText="1"/>
    </xf>
    <xf numFmtId="0" fontId="18" fillId="0" borderId="11" xfId="0" applyFont="1" applyBorder="1"/>
    <xf numFmtId="2" fontId="18" fillId="0" borderId="11" xfId="0" quotePrefix="1" applyNumberFormat="1" applyFont="1" applyBorder="1" applyAlignment="1">
      <alignment horizontal="right"/>
    </xf>
    <xf numFmtId="172" fontId="23" fillId="0" borderId="11" xfId="32" applyNumberFormat="1" applyFont="1" applyBorder="1" applyAlignment="1">
      <alignment horizontal="left" vertical="center"/>
    </xf>
    <xf numFmtId="2" fontId="18" fillId="0" borderId="18" xfId="0" applyNumberFormat="1" applyFont="1" applyBorder="1"/>
    <xf numFmtId="0" fontId="23" fillId="0" borderId="18" xfId="32" applyNumberFormat="1" applyFont="1" applyBorder="1" applyAlignment="1">
      <alignment horizontal="left" vertical="center"/>
    </xf>
    <xf numFmtId="0" fontId="23" fillId="0" borderId="7" xfId="32" applyFont="1" applyBorder="1" applyAlignment="1">
      <alignment vertical="center" wrapText="1"/>
    </xf>
    <xf numFmtId="0" fontId="23" fillId="0" borderId="7" xfId="32" applyFont="1" applyBorder="1" applyAlignment="1">
      <alignment vertical="center"/>
    </xf>
    <xf numFmtId="0" fontId="23" fillId="0" borderId="0" xfId="32" applyFont="1" applyBorder="1"/>
    <xf numFmtId="0" fontId="23" fillId="0" borderId="0" xfId="32" applyFont="1" applyBorder="1" applyAlignment="1">
      <alignment vertical="center" wrapText="1"/>
    </xf>
    <xf numFmtId="0" fontId="23" fillId="0" borderId="0" xfId="32" applyFont="1" applyBorder="1" applyAlignment="1">
      <alignment vertical="center"/>
    </xf>
    <xf numFmtId="1" fontId="23" fillId="0" borderId="1" xfId="32" applyNumberFormat="1" applyFont="1" applyBorder="1" applyAlignment="1">
      <alignment horizontal="center" vertical="center"/>
    </xf>
    <xf numFmtId="172" fontId="23" fillId="0" borderId="0" xfId="32" applyNumberFormat="1" applyFont="1" applyBorder="1" applyAlignment="1">
      <alignment horizontal="left" vertical="center"/>
    </xf>
    <xf numFmtId="0" fontId="23" fillId="0" borderId="0" xfId="32" applyNumberFormat="1" applyFont="1" applyBorder="1" applyAlignment="1">
      <alignment horizontal="left" vertical="center"/>
    </xf>
    <xf numFmtId="0" fontId="18" fillId="0" borderId="17" xfId="0" quotePrefix="1" applyFont="1" applyBorder="1"/>
    <xf numFmtId="2" fontId="18" fillId="0" borderId="26" xfId="0" applyNumberFormat="1" applyFont="1" applyBorder="1" applyAlignment="1">
      <alignment horizontal="right"/>
    </xf>
    <xf numFmtId="2" fontId="18" fillId="0" borderId="26" xfId="0" quotePrefix="1" applyNumberFormat="1" applyFont="1" applyBorder="1" applyAlignment="1">
      <alignment horizontal="right"/>
    </xf>
    <xf numFmtId="0" fontId="23" fillId="0" borderId="7" xfId="0" applyFont="1" applyBorder="1" applyAlignment="1">
      <alignment wrapText="1"/>
    </xf>
    <xf numFmtId="0" fontId="23" fillId="0" borderId="7" xfId="0" applyFont="1" applyBorder="1" applyAlignment="1"/>
    <xf numFmtId="0" fontId="23" fillId="0" borderId="7" xfId="32" applyFont="1" applyBorder="1" applyAlignment="1">
      <alignment horizontal="left" vertical="center"/>
    </xf>
    <xf numFmtId="0" fontId="23" fillId="0" borderId="26" xfId="32" applyFont="1" applyBorder="1" applyAlignment="1">
      <alignment horizontal="left" vertical="center"/>
    </xf>
    <xf numFmtId="0" fontId="23" fillId="0" borderId="12" xfId="32" applyFont="1" applyBorder="1" applyAlignment="1">
      <alignment horizontal="left" vertical="center"/>
    </xf>
    <xf numFmtId="2" fontId="18" fillId="0" borderId="12" xfId="0" applyNumberFormat="1" applyFont="1" applyBorder="1" applyAlignment="1">
      <alignment horizontal="right"/>
    </xf>
    <xf numFmtId="0" fontId="23" fillId="0" borderId="3" xfId="32" applyNumberFormat="1" applyFont="1" applyBorder="1" applyAlignment="1">
      <alignment horizontal="left" vertical="center"/>
    </xf>
    <xf numFmtId="0" fontId="23" fillId="0" borderId="7" xfId="35" applyFont="1" applyBorder="1" applyAlignment="1">
      <alignment horizontal="right" vertical="center"/>
    </xf>
    <xf numFmtId="0" fontId="23" fillId="0" borderId="7" xfId="35" applyFont="1" applyBorder="1" applyAlignment="1">
      <alignment horizontal="right"/>
    </xf>
    <xf numFmtId="0" fontId="23" fillId="0" borderId="1" xfId="32" applyFont="1" applyBorder="1"/>
    <xf numFmtId="0" fontId="23" fillId="0" borderId="0" xfId="32" applyFont="1" applyAlignment="1">
      <alignment horizontal="right"/>
    </xf>
    <xf numFmtId="1" fontId="23" fillId="0" borderId="1" xfId="32" applyNumberFormat="1" applyFont="1" applyBorder="1" applyAlignment="1">
      <alignment horizontal="right" vertical="center"/>
    </xf>
    <xf numFmtId="172" fontId="23" fillId="0" borderId="1" xfId="32" applyNumberFormat="1" applyFont="1" applyBorder="1" applyAlignment="1">
      <alignment horizontal="right" vertical="center"/>
    </xf>
    <xf numFmtId="0" fontId="23" fillId="0" borderId="1" xfId="32" applyFont="1" applyBorder="1" applyAlignment="1">
      <alignment horizontal="right" vertical="center"/>
    </xf>
    <xf numFmtId="0" fontId="23" fillId="0" borderId="1" xfId="35" applyFont="1" applyBorder="1" applyAlignment="1">
      <alignment horizontal="right" vertical="center"/>
    </xf>
    <xf numFmtId="2" fontId="23" fillId="0" borderId="1" xfId="32" applyNumberFormat="1" applyFont="1" applyBorder="1" applyAlignment="1">
      <alignment horizontal="center" vertical="center"/>
    </xf>
    <xf numFmtId="2" fontId="23" fillId="0" borderId="1" xfId="32" applyNumberFormat="1" applyFont="1" applyBorder="1" applyAlignment="1">
      <alignment horizontal="left" vertical="center"/>
    </xf>
    <xf numFmtId="2" fontId="23" fillId="0" borderId="0" xfId="32" applyNumberFormat="1" applyFont="1" applyAlignment="1">
      <alignment horizontal="left" vertical="center"/>
    </xf>
    <xf numFmtId="2" fontId="23" fillId="0" borderId="1" xfId="32" applyNumberFormat="1" applyFont="1" applyBorder="1" applyAlignment="1">
      <alignment horizontal="center" vertical="center" wrapText="1"/>
    </xf>
    <xf numFmtId="173" fontId="23" fillId="0" borderId="1" xfId="32" applyNumberFormat="1" applyFont="1" applyBorder="1" applyAlignment="1">
      <alignment horizontal="left" vertical="center"/>
    </xf>
    <xf numFmtId="2" fontId="23" fillId="0" borderId="1" xfId="32" applyNumberFormat="1" applyFont="1" applyBorder="1"/>
    <xf numFmtId="167" fontId="23" fillId="0" borderId="1" xfId="32" applyNumberFormat="1" applyFont="1" applyBorder="1" applyAlignment="1">
      <alignment horizontal="center" vertical="center"/>
    </xf>
    <xf numFmtId="2" fontId="23" fillId="0" borderId="17" xfId="32" applyNumberFormat="1" applyFont="1" applyBorder="1" applyAlignment="1">
      <alignment horizontal="left" vertical="center"/>
    </xf>
    <xf numFmtId="164" fontId="23" fillId="0" borderId="1" xfId="32" applyNumberFormat="1" applyFont="1" applyBorder="1" applyAlignment="1">
      <alignment horizontal="center" vertical="center"/>
    </xf>
    <xf numFmtId="2" fontId="23" fillId="0" borderId="0" xfId="32" applyNumberFormat="1" applyFont="1"/>
    <xf numFmtId="164" fontId="23" fillId="0" borderId="1" xfId="32" applyNumberFormat="1" applyFont="1" applyBorder="1" applyAlignment="1">
      <alignment horizontal="center"/>
    </xf>
    <xf numFmtId="2" fontId="23" fillId="0" borderId="1" xfId="32" applyNumberFormat="1" applyFont="1" applyBorder="1" applyAlignment="1">
      <alignment horizontal="center"/>
    </xf>
    <xf numFmtId="0" fontId="23" fillId="0" borderId="1" xfId="32" applyFont="1" applyBorder="1" applyAlignment="1">
      <alignment horizontal="center"/>
    </xf>
    <xf numFmtId="0" fontId="23" fillId="0" borderId="18" xfId="32" applyFont="1" applyBorder="1" applyAlignment="1">
      <alignment horizontal="center" vertical="center"/>
    </xf>
    <xf numFmtId="2" fontId="23" fillId="0" borderId="18" xfId="32" applyNumberFormat="1" applyFont="1" applyBorder="1" applyAlignment="1">
      <alignment horizontal="center" vertical="center"/>
    </xf>
    <xf numFmtId="2" fontId="23" fillId="0" borderId="18" xfId="32" applyNumberFormat="1" applyFont="1" applyBorder="1" applyAlignment="1">
      <alignment horizontal="center"/>
    </xf>
    <xf numFmtId="173" fontId="23" fillId="0" borderId="1" xfId="32" applyNumberFormat="1" applyFont="1" applyBorder="1" applyAlignment="1">
      <alignment horizontal="center" vertical="center"/>
    </xf>
    <xf numFmtId="0" fontId="23" fillId="0" borderId="7" xfId="32" applyFont="1" applyFill="1" applyBorder="1" applyAlignment="1">
      <alignment horizontal="center" vertical="center" wrapText="1"/>
    </xf>
    <xf numFmtId="164" fontId="23" fillId="0" borderId="7" xfId="32" applyNumberFormat="1" applyFont="1" applyFill="1" applyBorder="1" applyAlignment="1">
      <alignment horizontal="center" vertical="center"/>
    </xf>
    <xf numFmtId="168" fontId="23" fillId="0" borderId="1" xfId="32" applyNumberFormat="1" applyFont="1" applyFill="1" applyBorder="1" applyAlignment="1">
      <alignment horizontal="center" vertical="center"/>
    </xf>
    <xf numFmtId="168" fontId="23" fillId="0" borderId="1" xfId="32" quotePrefix="1" applyNumberFormat="1" applyFont="1" applyFill="1" applyBorder="1" applyAlignment="1">
      <alignment horizontal="center" vertical="center"/>
    </xf>
    <xf numFmtId="164" fontId="23" fillId="0" borderId="7" xfId="32" applyNumberFormat="1" applyFont="1" applyBorder="1" applyAlignment="1">
      <alignment horizontal="center" vertical="center"/>
    </xf>
    <xf numFmtId="168" fontId="23" fillId="0" borderId="1" xfId="32" quotePrefix="1" applyNumberFormat="1" applyFont="1" applyBorder="1" applyAlignment="1">
      <alignment horizontal="center" vertical="center"/>
    </xf>
    <xf numFmtId="168" fontId="23" fillId="0" borderId="1" xfId="32" applyNumberFormat="1" applyFont="1" applyBorder="1" applyAlignment="1">
      <alignment horizontal="center" vertical="center"/>
    </xf>
    <xf numFmtId="0" fontId="23" fillId="5" borderId="1" xfId="32" applyFont="1" applyFill="1" applyBorder="1" applyAlignment="1">
      <alignment horizontal="left" vertical="center" wrapText="1"/>
    </xf>
    <xf numFmtId="0" fontId="23" fillId="5" borderId="1" xfId="32" applyFont="1" applyFill="1" applyBorder="1" applyAlignment="1">
      <alignment horizontal="center" vertical="center"/>
    </xf>
    <xf numFmtId="9" fontId="23" fillId="0" borderId="17" xfId="32" applyNumberFormat="1" applyFont="1" applyFill="1" applyBorder="1" applyAlignment="1">
      <alignment horizontal="center" vertical="center" wrapText="1"/>
    </xf>
    <xf numFmtId="2" fontId="23" fillId="0" borderId="1" xfId="32" applyNumberFormat="1" applyFont="1" applyBorder="1" applyAlignment="1">
      <alignment horizontal="left"/>
    </xf>
    <xf numFmtId="2" fontId="23" fillId="0" borderId="17" xfId="32" applyNumberFormat="1" applyFont="1" applyBorder="1"/>
    <xf numFmtId="2" fontId="23" fillId="0" borderId="4" xfId="32" applyNumberFormat="1" applyFont="1" applyBorder="1"/>
    <xf numFmtId="0" fontId="23" fillId="0" borderId="4" xfId="32" applyFont="1" applyBorder="1"/>
    <xf numFmtId="164" fontId="24" fillId="0" borderId="1" xfId="32" applyNumberFormat="1" applyFont="1" applyBorder="1" applyAlignment="1">
      <alignment horizontal="center"/>
    </xf>
    <xf numFmtId="2" fontId="24" fillId="0" borderId="1" xfId="32" applyNumberFormat="1" applyFont="1" applyBorder="1" applyAlignment="1">
      <alignment horizontal="center"/>
    </xf>
    <xf numFmtId="0" fontId="23" fillId="0" borderId="0" xfId="4" applyFont="1" applyAlignment="1">
      <alignment horizontal="left" vertical="top" wrapText="1"/>
    </xf>
    <xf numFmtId="0" fontId="30" fillId="0" borderId="0" xfId="0" applyFont="1" applyAlignment="1">
      <alignment vertical="top" wrapText="1"/>
    </xf>
    <xf numFmtId="0" fontId="30" fillId="0" borderId="0" xfId="0" applyFont="1" applyFill="1" applyAlignment="1">
      <alignment vertical="top" wrapText="1"/>
    </xf>
    <xf numFmtId="0" fontId="23" fillId="0" borderId="7" xfId="3" applyFont="1" applyFill="1" applyBorder="1" applyAlignment="1">
      <alignment horizontal="left" vertical="top" indent="2"/>
    </xf>
    <xf numFmtId="0" fontId="23" fillId="0" borderId="5" xfId="3" applyFont="1" applyFill="1" applyBorder="1" applyAlignment="1">
      <alignment horizontal="left" vertical="top" indent="2"/>
    </xf>
    <xf numFmtId="0" fontId="23" fillId="0" borderId="9" xfId="3" applyFont="1" applyFill="1" applyBorder="1" applyAlignment="1">
      <alignment horizontal="left" vertical="top" indent="2"/>
    </xf>
    <xf numFmtId="0" fontId="23" fillId="0" borderId="8" xfId="3" applyFont="1" applyFill="1" applyBorder="1" applyAlignment="1">
      <alignment horizontal="left" vertical="top" indent="2"/>
    </xf>
    <xf numFmtId="0" fontId="23" fillId="0" borderId="0" xfId="4" applyFont="1" applyAlignment="1">
      <alignment vertical="top" wrapText="1"/>
    </xf>
    <xf numFmtId="0" fontId="25" fillId="0" borderId="7" xfId="3" applyFont="1" applyFill="1" applyBorder="1" applyAlignment="1">
      <alignment horizontal="left" vertical="top" indent="2"/>
    </xf>
    <xf numFmtId="0" fontId="25" fillId="0" borderId="5" xfId="3" applyFont="1" applyFill="1" applyBorder="1" applyAlignment="1">
      <alignment horizontal="left" vertical="top" indent="2"/>
    </xf>
    <xf numFmtId="0" fontId="23" fillId="0" borderId="14" xfId="3" applyFont="1" applyFill="1" applyBorder="1" applyAlignment="1">
      <alignment horizontal="left" vertical="top" indent="2"/>
    </xf>
    <xf numFmtId="0" fontId="23" fillId="0" borderId="13" xfId="3" applyFont="1" applyFill="1" applyBorder="1" applyAlignment="1">
      <alignment horizontal="left" vertical="top" indent="2"/>
    </xf>
    <xf numFmtId="0" fontId="26" fillId="0" borderId="16" xfId="3" applyFont="1" applyFill="1" applyBorder="1" applyAlignment="1">
      <alignment horizontal="center"/>
    </xf>
    <xf numFmtId="0" fontId="26" fillId="0" borderId="15" xfId="3" applyFont="1" applyFill="1" applyBorder="1" applyAlignment="1">
      <alignment horizontal="center"/>
    </xf>
    <xf numFmtId="0" fontId="23" fillId="0" borderId="0" xfId="4" applyFont="1" applyFill="1" applyAlignment="1">
      <alignment horizontal="left" vertical="top" wrapText="1"/>
    </xf>
    <xf numFmtId="166" fontId="23" fillId="0" borderId="0" xfId="4" applyNumberFormat="1" applyFont="1" applyFill="1" applyAlignment="1">
      <alignment horizontal="left" vertical="top"/>
    </xf>
    <xf numFmtId="0" fontId="23" fillId="0" borderId="1" xfId="32" applyFont="1" applyBorder="1" applyAlignment="1">
      <alignment horizontal="center" vertical="center" wrapText="1"/>
    </xf>
    <xf numFmtId="0" fontId="23" fillId="0" borderId="17" xfId="32" applyFont="1" applyBorder="1" applyAlignment="1">
      <alignment horizontal="center" vertical="center" wrapText="1"/>
    </xf>
    <xf numFmtId="0" fontId="23" fillId="0" borderId="12" xfId="32" applyFont="1" applyBorder="1" applyAlignment="1">
      <alignment horizontal="center" vertical="center" wrapText="1"/>
    </xf>
    <xf numFmtId="0" fontId="23" fillId="0" borderId="1" xfId="32" applyFont="1" applyBorder="1" applyAlignment="1">
      <alignment horizontal="center" vertical="center"/>
    </xf>
    <xf numFmtId="0" fontId="23" fillId="0" borderId="12" xfId="32" applyFont="1" applyBorder="1" applyAlignment="1">
      <alignment horizontal="center" vertical="center"/>
    </xf>
    <xf numFmtId="14" fontId="23" fillId="0" borderId="0" xfId="32" applyNumberFormat="1" applyFont="1" applyAlignment="1">
      <alignment horizontal="left" vertical="center"/>
    </xf>
    <xf numFmtId="0" fontId="24" fillId="0" borderId="7" xfId="32" applyFont="1" applyFill="1" applyBorder="1" applyAlignment="1">
      <alignment horizontal="center" vertical="center"/>
    </xf>
    <xf numFmtId="0" fontId="24" fillId="0" borderId="5" xfId="32" applyFont="1" applyFill="1" applyBorder="1" applyAlignment="1">
      <alignment horizontal="center" vertical="center"/>
    </xf>
    <xf numFmtId="0" fontId="23" fillId="0" borderId="17" xfId="32" applyFont="1" applyFill="1" applyBorder="1" applyAlignment="1">
      <alignment horizontal="center" vertical="center" wrapText="1"/>
    </xf>
    <xf numFmtId="0" fontId="23" fillId="0" borderId="12" xfId="32" applyFont="1" applyFill="1" applyBorder="1" applyAlignment="1">
      <alignment horizontal="center" vertical="center" wrapText="1"/>
    </xf>
    <xf numFmtId="0" fontId="23" fillId="0" borderId="17" xfId="32" applyFont="1" applyFill="1" applyBorder="1" applyAlignment="1">
      <alignment horizontal="left" vertical="center" wrapText="1"/>
    </xf>
    <xf numFmtId="0" fontId="23" fillId="0" borderId="12" xfId="32" applyFont="1" applyFill="1" applyBorder="1" applyAlignment="1">
      <alignment horizontal="left" vertical="center"/>
    </xf>
    <xf numFmtId="0" fontId="23" fillId="0" borderId="1" xfId="32" applyFont="1" applyBorder="1" applyAlignment="1">
      <alignment horizontal="right" vertical="center" indent="2"/>
    </xf>
    <xf numFmtId="169" fontId="23" fillId="0" borderId="17" xfId="32" applyNumberFormat="1" applyFont="1" applyBorder="1" applyAlignment="1">
      <alignment horizontal="center" vertical="center"/>
    </xf>
    <xf numFmtId="169" fontId="23" fillId="0" borderId="12" xfId="32" applyNumberFormat="1" applyFont="1" applyBorder="1" applyAlignment="1">
      <alignment horizontal="center" vertical="center"/>
    </xf>
    <xf numFmtId="170" fontId="23" fillId="0" borderId="1" xfId="32" applyNumberFormat="1" applyFont="1" applyBorder="1" applyAlignment="1">
      <alignment horizontal="right" vertical="center" indent="2"/>
    </xf>
    <xf numFmtId="0" fontId="23" fillId="0" borderId="7" xfId="32" applyFont="1" applyBorder="1" applyAlignment="1">
      <alignment horizontal="center" vertical="center" wrapText="1"/>
    </xf>
    <xf numFmtId="0" fontId="23" fillId="0" borderId="5" xfId="32" applyFont="1" applyBorder="1" applyAlignment="1">
      <alignment horizontal="center" vertical="center" wrapText="1"/>
    </xf>
    <xf numFmtId="0" fontId="23" fillId="0" borderId="7" xfId="32" applyFont="1" applyBorder="1" applyAlignment="1">
      <alignment horizontal="center" vertical="center"/>
    </xf>
    <xf numFmtId="0" fontId="23" fillId="0" borderId="5" xfId="32" applyFont="1" applyBorder="1" applyAlignment="1">
      <alignment horizontal="center" vertical="center"/>
    </xf>
    <xf numFmtId="0" fontId="23" fillId="0" borderId="4" xfId="32" applyFont="1" applyBorder="1" applyAlignment="1">
      <alignment horizontal="left" vertical="center" wrapText="1"/>
    </xf>
    <xf numFmtId="0" fontId="23" fillId="0" borderId="0" xfId="32" applyFont="1" applyBorder="1" applyAlignment="1">
      <alignment horizontal="left" vertical="center" wrapText="1"/>
    </xf>
    <xf numFmtId="0" fontId="23" fillId="0" borderId="1" xfId="32" applyFont="1" applyBorder="1" applyAlignment="1">
      <alignment horizontal="left" vertical="center" wrapText="1"/>
    </xf>
    <xf numFmtId="0" fontId="23" fillId="0" borderId="7" xfId="32" applyFont="1" applyBorder="1" applyAlignment="1">
      <alignment horizontal="left" vertical="center" wrapText="1"/>
    </xf>
    <xf numFmtId="0" fontId="23" fillId="0" borderId="5" xfId="32" applyFont="1" applyBorder="1" applyAlignment="1">
      <alignment horizontal="left" vertical="center" wrapText="1"/>
    </xf>
    <xf numFmtId="0" fontId="23" fillId="0" borderId="6" xfId="32" applyFont="1" applyBorder="1" applyAlignment="1">
      <alignment horizontal="left" vertical="center" wrapText="1"/>
    </xf>
    <xf numFmtId="0" fontId="24" fillId="0" borderId="1" xfId="32" applyFont="1" applyBorder="1" applyAlignment="1">
      <alignment horizontal="left"/>
    </xf>
    <xf numFmtId="0" fontId="23" fillId="0" borderId="0" xfId="32" applyFont="1" applyBorder="1" applyAlignment="1">
      <alignment horizontal="left"/>
    </xf>
    <xf numFmtId="0" fontId="23" fillId="0" borderId="1" xfId="32" applyFont="1" applyBorder="1" applyAlignment="1">
      <alignment horizontal="left"/>
    </xf>
    <xf numFmtId="0" fontId="23" fillId="0" borderId="1" xfId="32" applyFont="1" applyBorder="1" applyAlignment="1">
      <alignment horizontal="center"/>
    </xf>
    <xf numFmtId="0" fontId="23" fillId="0" borderId="0" xfId="32" applyFont="1" applyBorder="1" applyAlignment="1">
      <alignment horizontal="center" vertical="center" wrapText="1"/>
    </xf>
    <xf numFmtId="0" fontId="23" fillId="0" borderId="7" xfId="32" applyFont="1" applyBorder="1" applyAlignment="1">
      <alignment horizontal="left" vertical="center"/>
    </xf>
    <xf numFmtId="0" fontId="23" fillId="0" borderId="5" xfId="32" applyFont="1" applyBorder="1" applyAlignment="1">
      <alignment horizontal="left" vertical="center"/>
    </xf>
    <xf numFmtId="0" fontId="23" fillId="0" borderId="6" xfId="32" applyFont="1" applyBorder="1" applyAlignment="1">
      <alignment horizontal="center" vertical="center"/>
    </xf>
    <xf numFmtId="0" fontId="23" fillId="0" borderId="1" xfId="32" applyFont="1" applyBorder="1" applyAlignment="1">
      <alignment horizontal="left" vertical="center"/>
    </xf>
  </cellXfs>
  <cellStyles count="36">
    <cellStyle name="40% - Accent1" xfId="3" builtinId="31"/>
    <cellStyle name="40% - Accent1 2" xfId="19"/>
    <cellStyle name="40% - Accent1 3" xfId="22"/>
    <cellStyle name="40% - Accent1 4" xfId="24"/>
    <cellStyle name="40% - Accent1 5" xfId="27"/>
    <cellStyle name="Comma 2" xfId="5"/>
    <cellStyle name="Comma 3" xfId="6"/>
    <cellStyle name="Comma0" xfId="7"/>
    <cellStyle name="Currency0" xfId="8"/>
    <cellStyle name="Date" xfId="9"/>
    <cellStyle name="Fixed" xfId="10"/>
    <cellStyle name="Fixed2" xfId="11"/>
    <cellStyle name="Heading 3 2" xfId="12"/>
    <cellStyle name="Heading 3 3" xfId="15"/>
    <cellStyle name="Normal" xfId="0" builtinId="0"/>
    <cellStyle name="Normal 2" xfId="1"/>
    <cellStyle name="Normal 3" xfId="4"/>
    <cellStyle name="Normal 3 2" xfId="16"/>
    <cellStyle name="Normal 3 3" xfId="17"/>
    <cellStyle name="Normal 3 4" xfId="18"/>
    <cellStyle name="Normal 3 5" xfId="21"/>
    <cellStyle name="Normal 3 6" xfId="23"/>
    <cellStyle name="Normal 3 7" xfId="29"/>
    <cellStyle name="Normal 3 8" xfId="33"/>
    <cellStyle name="Normal 3 9" xfId="34"/>
    <cellStyle name="Normal 4" xfId="20"/>
    <cellStyle name="Normal 5" xfId="25"/>
    <cellStyle name="Normal 5 2" xfId="26"/>
    <cellStyle name="Normal 6" xfId="28"/>
    <cellStyle name="Normal 7" xfId="31"/>
    <cellStyle name="Normal 8" xfId="32"/>
    <cellStyle name="Normal 8 3" xfId="35"/>
    <cellStyle name="Percent 2" xfId="14"/>
    <cellStyle name="Percent 3" xfId="30"/>
    <cellStyle name="Title" xfId="2" builtinId="15"/>
    <cellStyle name="Total 2" xfId="13"/>
  </cellStyles>
  <dxfs count="0"/>
  <tableStyles count="0" defaultTableStyle="TableStyleMedium9" defaultPivotStyle="PivotStyleLight16"/>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chart1.xml><?xml version="1.0" encoding="utf-8"?>
<c:chartSpace xmlns:c="http://schemas.openxmlformats.org/drawingml/2006/chart" xmlns:a="http://schemas.openxmlformats.org/drawingml/2006/main" xmlns:r="http://schemas.openxmlformats.org/officeDocument/2006/relationships">
  <c:lang val="en-CA"/>
  <c:chart>
    <c:autoTitleDeleted val="1"/>
    <c:plotArea>
      <c:layout>
        <c:manualLayout>
          <c:layoutTarget val="inner"/>
          <c:xMode val="edge"/>
          <c:yMode val="edge"/>
          <c:x val="0.18259711286089431"/>
          <c:y val="9.6020517055530136E-2"/>
          <c:w val="0.74461132983377165"/>
          <c:h val="0.74426135156801365"/>
        </c:manualLayout>
      </c:layout>
      <c:scatterChart>
        <c:scatterStyle val="lineMarker"/>
        <c:ser>
          <c:idx val="0"/>
          <c:order val="0"/>
          <c:tx>
            <c:v>Bow Pendulum</c:v>
          </c:tx>
          <c:spPr>
            <a:ln>
              <a:noFill/>
            </a:ln>
          </c:spPr>
          <c:marker>
            <c:symbol val="plus"/>
            <c:size val="14"/>
          </c:marker>
          <c:xVal>
            <c:numRef>
              <c:f>'Appendix B'!$C$60:$C$68</c:f>
              <c:numCache>
                <c:formatCode>0</c:formatCode>
                <c:ptCount val="9"/>
                <c:pt idx="0">
                  <c:v>0</c:v>
                </c:pt>
                <c:pt idx="1">
                  <c:v>-80625</c:v>
                </c:pt>
                <c:pt idx="2">
                  <c:v>-161250</c:v>
                </c:pt>
                <c:pt idx="3">
                  <c:v>-80625</c:v>
                </c:pt>
                <c:pt idx="4">
                  <c:v>0</c:v>
                </c:pt>
                <c:pt idx="5">
                  <c:v>80625</c:v>
                </c:pt>
                <c:pt idx="6">
                  <c:v>156770.83333333334</c:v>
                </c:pt>
                <c:pt idx="7">
                  <c:v>80625</c:v>
                </c:pt>
                <c:pt idx="8">
                  <c:v>0</c:v>
                </c:pt>
              </c:numCache>
            </c:numRef>
          </c:xVal>
          <c:yVal>
            <c:numRef>
              <c:f>'Appendix B'!$E$60:$E$68</c:f>
              <c:numCache>
                <c:formatCode>0.00000</c:formatCode>
                <c:ptCount val="9"/>
                <c:pt idx="0">
                  <c:v>0</c:v>
                </c:pt>
                <c:pt idx="1">
                  <c:v>-6.4199395770392752E-3</c:v>
                </c:pt>
                <c:pt idx="2">
                  <c:v>-1.3406344410876132E-2</c:v>
                </c:pt>
                <c:pt idx="3">
                  <c:v>-6.7975830815709968E-3</c:v>
                </c:pt>
                <c:pt idx="4">
                  <c:v>3.7764350453172205E-4</c:v>
                </c:pt>
                <c:pt idx="5">
                  <c:v>6.7975830815709968E-3</c:v>
                </c:pt>
                <c:pt idx="6">
                  <c:v>1.3783987915407855E-2</c:v>
                </c:pt>
                <c:pt idx="7">
                  <c:v>6.7975830815709968E-3</c:v>
                </c:pt>
                <c:pt idx="8">
                  <c:v>3.7764350453172205E-4</c:v>
                </c:pt>
              </c:numCache>
            </c:numRef>
          </c:yVal>
        </c:ser>
        <c:ser>
          <c:idx val="1"/>
          <c:order val="1"/>
          <c:tx>
            <c:v>Stern Pendulum</c:v>
          </c:tx>
          <c:spPr>
            <a:ln>
              <a:noFill/>
            </a:ln>
          </c:spPr>
          <c:marker>
            <c:symbol val="x"/>
            <c:size val="14"/>
          </c:marker>
          <c:xVal>
            <c:numRef>
              <c:f>'Appendix B'!$C$60:$C$68</c:f>
              <c:numCache>
                <c:formatCode>0</c:formatCode>
                <c:ptCount val="9"/>
                <c:pt idx="0">
                  <c:v>0</c:v>
                </c:pt>
                <c:pt idx="1">
                  <c:v>-80625</c:v>
                </c:pt>
                <c:pt idx="2">
                  <c:v>-161250</c:v>
                </c:pt>
                <c:pt idx="3">
                  <c:v>-80625</c:v>
                </c:pt>
                <c:pt idx="4">
                  <c:v>0</c:v>
                </c:pt>
                <c:pt idx="5">
                  <c:v>80625</c:v>
                </c:pt>
                <c:pt idx="6">
                  <c:v>156770.83333333334</c:v>
                </c:pt>
                <c:pt idx="7">
                  <c:v>80625</c:v>
                </c:pt>
                <c:pt idx="8">
                  <c:v>0</c:v>
                </c:pt>
              </c:numCache>
            </c:numRef>
          </c:xVal>
          <c:yVal>
            <c:numRef>
              <c:f>'Appendix B'!$G$60:$G$68</c:f>
              <c:numCache>
                <c:formatCode>0.00000</c:formatCode>
                <c:ptCount val="9"/>
                <c:pt idx="0">
                  <c:v>0</c:v>
                </c:pt>
                <c:pt idx="1">
                  <c:v>-7.1961620469083156E-3</c:v>
                </c:pt>
                <c:pt idx="2">
                  <c:v>-1.3859275053304905E-2</c:v>
                </c:pt>
                <c:pt idx="3">
                  <c:v>-7.462686567164179E-3</c:v>
                </c:pt>
                <c:pt idx="4">
                  <c:v>0</c:v>
                </c:pt>
                <c:pt idx="5">
                  <c:v>6.6631130063965881E-3</c:v>
                </c:pt>
                <c:pt idx="6">
                  <c:v>1.3592750533049041E-2</c:v>
                </c:pt>
                <c:pt idx="7">
                  <c:v>6.6631130063965881E-3</c:v>
                </c:pt>
                <c:pt idx="8">
                  <c:v>0</c:v>
                </c:pt>
              </c:numCache>
            </c:numRef>
          </c:yVal>
        </c:ser>
        <c:ser>
          <c:idx val="2"/>
          <c:order val="2"/>
          <c:tx>
            <c:v>Average Values</c:v>
          </c:tx>
          <c:spPr>
            <a:ln>
              <a:noFill/>
            </a:ln>
          </c:spPr>
          <c:marker>
            <c:symbol val="none"/>
          </c:marker>
          <c:trendline>
            <c:spPr>
              <a:ln w="25400">
                <a:solidFill>
                  <a:srgbClr val="9BBB59"/>
                </a:solidFill>
              </a:ln>
            </c:spPr>
            <c:trendlineType val="linear"/>
          </c:trendline>
          <c:xVal>
            <c:numRef>
              <c:f>'Appendix B'!$C$60:$C$68</c:f>
              <c:numCache>
                <c:formatCode>0</c:formatCode>
                <c:ptCount val="9"/>
                <c:pt idx="0">
                  <c:v>0</c:v>
                </c:pt>
                <c:pt idx="1">
                  <c:v>-80625</c:v>
                </c:pt>
                <c:pt idx="2">
                  <c:v>-161250</c:v>
                </c:pt>
                <c:pt idx="3">
                  <c:v>-80625</c:v>
                </c:pt>
                <c:pt idx="4">
                  <c:v>0</c:v>
                </c:pt>
                <c:pt idx="5">
                  <c:v>80625</c:v>
                </c:pt>
                <c:pt idx="6">
                  <c:v>156770.83333333334</c:v>
                </c:pt>
                <c:pt idx="7">
                  <c:v>80625</c:v>
                </c:pt>
                <c:pt idx="8">
                  <c:v>0</c:v>
                </c:pt>
              </c:numCache>
            </c:numRef>
          </c:xVal>
          <c:yVal>
            <c:numRef>
              <c:f>('Appendix B'!$E$60:$E$68,'Appendix B'!$G$60:$G$68)</c:f>
              <c:numCache>
                <c:formatCode>0.00000</c:formatCode>
                <c:ptCount val="18"/>
                <c:pt idx="0">
                  <c:v>0</c:v>
                </c:pt>
                <c:pt idx="1">
                  <c:v>-6.4199395770392752E-3</c:v>
                </c:pt>
                <c:pt idx="2">
                  <c:v>-1.3406344410876132E-2</c:v>
                </c:pt>
                <c:pt idx="3">
                  <c:v>-6.7975830815709968E-3</c:v>
                </c:pt>
                <c:pt idx="4">
                  <c:v>3.7764350453172205E-4</c:v>
                </c:pt>
                <c:pt idx="5">
                  <c:v>6.7975830815709968E-3</c:v>
                </c:pt>
                <c:pt idx="6">
                  <c:v>1.3783987915407855E-2</c:v>
                </c:pt>
                <c:pt idx="7">
                  <c:v>6.7975830815709968E-3</c:v>
                </c:pt>
                <c:pt idx="8">
                  <c:v>3.7764350453172205E-4</c:v>
                </c:pt>
                <c:pt idx="9">
                  <c:v>0</c:v>
                </c:pt>
                <c:pt idx="10">
                  <c:v>-7.1961620469083156E-3</c:v>
                </c:pt>
                <c:pt idx="11">
                  <c:v>-1.3859275053304905E-2</c:v>
                </c:pt>
                <c:pt idx="12">
                  <c:v>-7.462686567164179E-3</c:v>
                </c:pt>
                <c:pt idx="13">
                  <c:v>0</c:v>
                </c:pt>
                <c:pt idx="14">
                  <c:v>6.6631130063965881E-3</c:v>
                </c:pt>
                <c:pt idx="15">
                  <c:v>1.3592750533049041E-2</c:v>
                </c:pt>
                <c:pt idx="16">
                  <c:v>6.6631130063965881E-3</c:v>
                </c:pt>
                <c:pt idx="17">
                  <c:v>0</c:v>
                </c:pt>
              </c:numCache>
            </c:numRef>
          </c:yVal>
        </c:ser>
        <c:axId val="52173056"/>
        <c:axId val="52203904"/>
      </c:scatterChart>
      <c:valAx>
        <c:axId val="52173056"/>
        <c:scaling>
          <c:orientation val="minMax"/>
        </c:scaling>
        <c:axPos val="b"/>
        <c:majorGridlines/>
        <c:title>
          <c:tx>
            <c:rich>
              <a:bodyPr/>
              <a:lstStyle/>
              <a:p>
                <a:pPr>
                  <a:defRPr/>
                </a:pPr>
                <a:r>
                  <a:rPr lang="en-US"/>
                  <a:t>Moment (ft.lbs)</a:t>
                </a:r>
              </a:p>
            </c:rich>
          </c:tx>
          <c:layout>
            <c:manualLayout>
              <c:xMode val="edge"/>
              <c:yMode val="edge"/>
              <c:x val="0.41502077865267262"/>
              <c:y val="0.92422647318995621"/>
            </c:manualLayout>
          </c:layout>
        </c:title>
        <c:numFmt formatCode="0" sourceLinked="1"/>
        <c:tickLblPos val="nextTo"/>
        <c:crossAx val="52203904"/>
        <c:crosses val="autoZero"/>
        <c:crossBetween val="midCat"/>
        <c:majorUnit val="100000"/>
      </c:valAx>
      <c:valAx>
        <c:axId val="52203904"/>
        <c:scaling>
          <c:orientation val="minMax"/>
        </c:scaling>
        <c:axPos val="l"/>
        <c:majorGridlines/>
        <c:title>
          <c:tx>
            <c:rich>
              <a:bodyPr rot="-5400000" vert="horz"/>
              <a:lstStyle/>
              <a:p>
                <a:pPr>
                  <a:defRPr/>
                </a:pPr>
                <a:r>
                  <a:rPr lang="en-US"/>
                  <a:t>DEFLECTION / PENDULUM LENGTH = Tan </a:t>
                </a:r>
                <a:r>
                  <a:rPr lang="el-GR"/>
                  <a:t>Φ</a:t>
                </a:r>
              </a:p>
            </c:rich>
          </c:tx>
          <c:layout>
            <c:manualLayout>
              <c:xMode val="edge"/>
              <c:yMode val="edge"/>
              <c:x val="3.8240919234748552E-2"/>
              <c:y val="0.11932592892037627"/>
            </c:manualLayout>
          </c:layout>
        </c:title>
        <c:numFmt formatCode="0.000" sourceLinked="0"/>
        <c:tickLblPos val="nextTo"/>
        <c:crossAx val="52173056"/>
        <c:crosses val="autoZero"/>
        <c:crossBetween val="midCat"/>
      </c:valAx>
    </c:plotArea>
    <c:legend>
      <c:legendPos val="r"/>
      <c:legendEntry>
        <c:idx val="2"/>
        <c:delete val="1"/>
      </c:legendEntry>
      <c:layout>
        <c:manualLayout>
          <c:xMode val="edge"/>
          <c:yMode val="edge"/>
          <c:x val="0.65811773050827105"/>
          <c:y val="0.65528123292316776"/>
          <c:w val="0.3166910842643163"/>
          <c:h val="0.30264276891124736"/>
        </c:manualLayout>
      </c:layout>
      <c:spPr>
        <a:solidFill>
          <a:schemeClr val="bg1"/>
        </a:solidFill>
        <a:ln>
          <a:solidFill>
            <a:schemeClr val="tx1"/>
          </a:solidFill>
        </a:ln>
      </c:spPr>
    </c:legend>
    <c:plotVisOnly val="1"/>
  </c:chart>
  <c:printSettings>
    <c:headerFooter/>
    <c:pageMargins b="0.75000000000000389" l="0.70000000000000062" r="0.70000000000000062" t="0.75000000000000389" header="0.30000000000000032" footer="0.30000000000000032"/>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 Id="rId5" Type="http://schemas.openxmlformats.org/officeDocument/2006/relationships/image" Target="../media/image6.emf"/><Relationship Id="rId4" Type="http://schemas.openxmlformats.org/officeDocument/2006/relationships/image" Target="../media/image5.emf"/></Relationships>
</file>

<file path=xl/drawings/_rels/drawing3.xml.rels><?xml version="1.0" encoding="UTF-8" standalone="yes"?>
<Relationships xmlns="http://schemas.openxmlformats.org/package/2006/relationships"><Relationship Id="rId2" Type="http://schemas.openxmlformats.org/officeDocument/2006/relationships/image" Target="../media/image7.emf"/><Relationship Id="rId1" Type="http://schemas.openxmlformats.org/officeDocument/2006/relationships/image" Target="../media/image2.emf"/></Relationships>
</file>

<file path=xl/drawings/_rels/drawing4.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2.emf"/></Relationships>
</file>

<file path=xl/drawings/_rels/drawing5.xml.rels><?xml version="1.0" encoding="UTF-8" standalone="yes"?>
<Relationships xmlns="http://schemas.openxmlformats.org/package/2006/relationships"><Relationship Id="rId1" Type="http://schemas.openxmlformats.org/officeDocument/2006/relationships/image" Target="../media/image2.emf"/></Relationships>
</file>

<file path=xl/drawings/_rels/drawing6.xml.rels><?xml version="1.0" encoding="UTF-8" standalone="yes"?>
<Relationships xmlns="http://schemas.openxmlformats.org/package/2006/relationships"><Relationship Id="rId1" Type="http://schemas.openxmlformats.org/officeDocument/2006/relationships/image" Target="../media/image2.emf"/></Relationships>
</file>

<file path=xl/drawings/_rels/drawing7.xml.rels><?xml version="1.0" encoding="UTF-8" standalone="yes"?>
<Relationships xmlns="http://schemas.openxmlformats.org/package/2006/relationships"><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xdr:twoCellAnchor editAs="oneCell">
    <xdr:from>
      <xdr:col>1</xdr:col>
      <xdr:colOff>1160320</xdr:colOff>
      <xdr:row>3</xdr:row>
      <xdr:rowOff>0</xdr:rowOff>
    </xdr:from>
    <xdr:to>
      <xdr:col>3</xdr:col>
      <xdr:colOff>144471</xdr:colOff>
      <xdr:row>9</xdr:row>
      <xdr:rowOff>124691</xdr:rowOff>
    </xdr:to>
    <xdr:pic>
      <xdr:nvPicPr>
        <xdr:cNvPr id="2" name="Picture 1" descr="CMD Logo.tif"/>
        <xdr:cNvPicPr/>
      </xdr:nvPicPr>
      <xdr:blipFill>
        <a:blip xmlns:r="http://schemas.openxmlformats.org/officeDocument/2006/relationships" r:embed="rId1" cstate="print"/>
        <a:stretch>
          <a:fillRect/>
        </a:stretch>
      </xdr:blipFill>
      <xdr:spPr>
        <a:xfrm>
          <a:off x="2424547" y="727364"/>
          <a:ext cx="1512606" cy="1371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193</xdr:row>
      <xdr:rowOff>0</xdr:rowOff>
    </xdr:from>
    <xdr:to>
      <xdr:col>1</xdr:col>
      <xdr:colOff>9525</xdr:colOff>
      <xdr:row>193</xdr:row>
      <xdr:rowOff>9525</xdr:rowOff>
    </xdr:to>
    <xdr:pic>
      <xdr:nvPicPr>
        <xdr:cNvPr id="5123"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36280725"/>
          <a:ext cx="9525" cy="9525"/>
        </a:xfrm>
        <a:prstGeom prst="rect">
          <a:avLst/>
        </a:prstGeom>
        <a:noFill/>
      </xdr:spPr>
    </xdr:pic>
    <xdr:clientData/>
  </xdr:twoCellAnchor>
  <xdr:twoCellAnchor editAs="oneCell">
    <xdr:from>
      <xdr:col>2</xdr:col>
      <xdr:colOff>0</xdr:colOff>
      <xdr:row>193</xdr:row>
      <xdr:rowOff>0</xdr:rowOff>
    </xdr:from>
    <xdr:to>
      <xdr:col>2</xdr:col>
      <xdr:colOff>9525</xdr:colOff>
      <xdr:row>193</xdr:row>
      <xdr:rowOff>9525</xdr:rowOff>
    </xdr:to>
    <xdr:pic>
      <xdr:nvPicPr>
        <xdr:cNvPr id="3"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36309300"/>
          <a:ext cx="9525" cy="9525"/>
        </a:xfrm>
        <a:prstGeom prst="rect">
          <a:avLst/>
        </a:prstGeom>
        <a:noFill/>
      </xdr:spPr>
    </xdr:pic>
    <xdr:clientData/>
  </xdr:twoCellAnchor>
  <xdr:twoCellAnchor editAs="oneCell">
    <xdr:from>
      <xdr:col>1</xdr:col>
      <xdr:colOff>0</xdr:colOff>
      <xdr:row>195</xdr:row>
      <xdr:rowOff>0</xdr:rowOff>
    </xdr:from>
    <xdr:to>
      <xdr:col>1</xdr:col>
      <xdr:colOff>9525</xdr:colOff>
      <xdr:row>195</xdr:row>
      <xdr:rowOff>9525</xdr:rowOff>
    </xdr:to>
    <xdr:pic>
      <xdr:nvPicPr>
        <xdr:cNvPr id="20"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61147" y="41809147"/>
          <a:ext cx="9525" cy="9525"/>
        </a:xfrm>
        <a:prstGeom prst="rect">
          <a:avLst/>
        </a:prstGeom>
        <a:noFill/>
      </xdr:spPr>
    </xdr:pic>
    <xdr:clientData/>
  </xdr:twoCellAnchor>
  <xdr:twoCellAnchor editAs="oneCell">
    <xdr:from>
      <xdr:col>1</xdr:col>
      <xdr:colOff>0</xdr:colOff>
      <xdr:row>278</xdr:row>
      <xdr:rowOff>0</xdr:rowOff>
    </xdr:from>
    <xdr:to>
      <xdr:col>1</xdr:col>
      <xdr:colOff>9525</xdr:colOff>
      <xdr:row>278</xdr:row>
      <xdr:rowOff>9525</xdr:rowOff>
    </xdr:to>
    <xdr:pic>
      <xdr:nvPicPr>
        <xdr:cNvPr id="17"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27529" y="32564294"/>
          <a:ext cx="9525" cy="9525"/>
        </a:xfrm>
        <a:prstGeom prst="rect">
          <a:avLst/>
        </a:prstGeom>
        <a:noFill/>
      </xdr:spPr>
    </xdr:pic>
    <xdr:clientData/>
  </xdr:twoCellAnchor>
  <xdr:twoCellAnchor editAs="oneCell">
    <xdr:from>
      <xdr:col>1</xdr:col>
      <xdr:colOff>0</xdr:colOff>
      <xdr:row>290</xdr:row>
      <xdr:rowOff>0</xdr:rowOff>
    </xdr:from>
    <xdr:to>
      <xdr:col>1</xdr:col>
      <xdr:colOff>9525</xdr:colOff>
      <xdr:row>290</xdr:row>
      <xdr:rowOff>9525</xdr:rowOff>
    </xdr:to>
    <xdr:pic>
      <xdr:nvPicPr>
        <xdr:cNvPr id="18"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27529" y="44868353"/>
          <a:ext cx="9525" cy="9525"/>
        </a:xfrm>
        <a:prstGeom prst="rect">
          <a:avLst/>
        </a:prstGeom>
        <a:noFill/>
      </xdr:spPr>
    </xdr:pic>
    <xdr:clientData/>
  </xdr:twoCellAnchor>
  <xdr:twoCellAnchor editAs="oneCell">
    <xdr:from>
      <xdr:col>1</xdr:col>
      <xdr:colOff>0</xdr:colOff>
      <xdr:row>324</xdr:row>
      <xdr:rowOff>0</xdr:rowOff>
    </xdr:from>
    <xdr:to>
      <xdr:col>1</xdr:col>
      <xdr:colOff>9525</xdr:colOff>
      <xdr:row>324</xdr:row>
      <xdr:rowOff>9525</xdr:rowOff>
    </xdr:to>
    <xdr:pic>
      <xdr:nvPicPr>
        <xdr:cNvPr id="21"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27529" y="47131941"/>
          <a:ext cx="9525" cy="9525"/>
        </a:xfrm>
        <a:prstGeom prst="rect">
          <a:avLst/>
        </a:prstGeom>
        <a:noFill/>
      </xdr:spPr>
    </xdr:pic>
    <xdr:clientData/>
  </xdr:twoCellAnchor>
  <xdr:twoCellAnchor editAs="oneCell">
    <xdr:from>
      <xdr:col>2</xdr:col>
      <xdr:colOff>0</xdr:colOff>
      <xdr:row>247</xdr:row>
      <xdr:rowOff>76200</xdr:rowOff>
    </xdr:from>
    <xdr:to>
      <xdr:col>6</xdr:col>
      <xdr:colOff>295275</xdr:colOff>
      <xdr:row>255</xdr:row>
      <xdr:rowOff>279031</xdr:rowOff>
    </xdr:to>
    <xdr:pic>
      <xdr:nvPicPr>
        <xdr:cNvPr id="26" name="Picture 25"/>
        <xdr:cNvPicPr/>
      </xdr:nvPicPr>
      <xdr:blipFill>
        <a:blip xmlns:r="http://schemas.openxmlformats.org/officeDocument/2006/relationships" r:embed="rId2" cstate="print"/>
        <a:srcRect/>
        <a:stretch>
          <a:fillRect/>
        </a:stretch>
      </xdr:blipFill>
      <xdr:spPr bwMode="auto">
        <a:xfrm>
          <a:off x="1476375" y="50006250"/>
          <a:ext cx="3686175" cy="2793633"/>
        </a:xfrm>
        <a:prstGeom prst="rect">
          <a:avLst/>
        </a:prstGeom>
        <a:noFill/>
        <a:ln w="9525">
          <a:noFill/>
          <a:miter lim="800000"/>
          <a:headEnd/>
          <a:tailEnd/>
        </a:ln>
      </xdr:spPr>
    </xdr:pic>
    <xdr:clientData/>
  </xdr:twoCellAnchor>
  <xdr:twoCellAnchor editAs="oneCell">
    <xdr:from>
      <xdr:col>1</xdr:col>
      <xdr:colOff>0</xdr:colOff>
      <xdr:row>298</xdr:row>
      <xdr:rowOff>0</xdr:rowOff>
    </xdr:from>
    <xdr:to>
      <xdr:col>3</xdr:col>
      <xdr:colOff>739588</xdr:colOff>
      <xdr:row>308</xdr:row>
      <xdr:rowOff>121893</xdr:rowOff>
    </xdr:to>
    <xdr:pic>
      <xdr:nvPicPr>
        <xdr:cNvPr id="12"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661147" y="64713971"/>
          <a:ext cx="2532529" cy="1690717"/>
        </a:xfrm>
        <a:prstGeom prst="rect">
          <a:avLst/>
        </a:prstGeom>
        <a:noFill/>
      </xdr:spPr>
    </xdr:pic>
    <xdr:clientData/>
  </xdr:twoCellAnchor>
  <xdr:twoCellAnchor editAs="oneCell">
    <xdr:from>
      <xdr:col>1</xdr:col>
      <xdr:colOff>0</xdr:colOff>
      <xdr:row>117</xdr:row>
      <xdr:rowOff>0</xdr:rowOff>
    </xdr:from>
    <xdr:to>
      <xdr:col>5</xdr:col>
      <xdr:colOff>844495</xdr:colOff>
      <xdr:row>120</xdr:row>
      <xdr:rowOff>123825</xdr:rowOff>
    </xdr:to>
    <xdr:pic>
      <xdr:nvPicPr>
        <xdr:cNvPr id="14" name="Picture 2"/>
        <xdr:cNvPicPr>
          <a:picLocks noChangeAspect="1" noChangeArrowheads="1"/>
        </xdr:cNvPicPr>
      </xdr:nvPicPr>
      <xdr:blipFill>
        <a:blip xmlns:r="http://schemas.openxmlformats.org/officeDocument/2006/relationships" r:embed="rId4" cstate="print"/>
        <a:srcRect/>
        <a:stretch>
          <a:fillRect/>
        </a:stretch>
      </xdr:blipFill>
      <xdr:spPr bwMode="auto">
        <a:xfrm>
          <a:off x="628650" y="21917025"/>
          <a:ext cx="4235395" cy="609600"/>
        </a:xfrm>
        <a:prstGeom prst="rect">
          <a:avLst/>
        </a:prstGeom>
        <a:noFill/>
      </xdr:spPr>
    </xdr:pic>
    <xdr:clientData/>
  </xdr:twoCellAnchor>
  <xdr:twoCellAnchor editAs="oneCell">
    <xdr:from>
      <xdr:col>1</xdr:col>
      <xdr:colOff>1</xdr:colOff>
      <xdr:row>122</xdr:row>
      <xdr:rowOff>57149</xdr:rowOff>
    </xdr:from>
    <xdr:to>
      <xdr:col>6</xdr:col>
      <xdr:colOff>9526</xdr:colOff>
      <xdr:row>128</xdr:row>
      <xdr:rowOff>138332</xdr:rowOff>
    </xdr:to>
    <xdr:pic>
      <xdr:nvPicPr>
        <xdr:cNvPr id="15"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628651" y="22783799"/>
          <a:ext cx="4248150" cy="1052733"/>
        </a:xfrm>
        <a:prstGeom prst="rect">
          <a:avLst/>
        </a:prstGeom>
        <a:noFill/>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9525</xdr:colOff>
      <xdr:row>3</xdr:row>
      <xdr:rowOff>9525</xdr:rowOff>
    </xdr:to>
    <xdr:pic>
      <xdr:nvPicPr>
        <xdr:cNvPr id="2"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35613975"/>
          <a:ext cx="9525" cy="9525"/>
        </a:xfrm>
        <a:prstGeom prst="rect">
          <a:avLst/>
        </a:prstGeom>
        <a:noFill/>
      </xdr:spPr>
    </xdr:pic>
    <xdr:clientData/>
  </xdr:twoCellAnchor>
  <xdr:twoCellAnchor editAs="oneCell">
    <xdr:from>
      <xdr:col>2</xdr:col>
      <xdr:colOff>0</xdr:colOff>
      <xdr:row>3</xdr:row>
      <xdr:rowOff>0</xdr:rowOff>
    </xdr:from>
    <xdr:to>
      <xdr:col>2</xdr:col>
      <xdr:colOff>9525</xdr:colOff>
      <xdr:row>3</xdr:row>
      <xdr:rowOff>9525</xdr:rowOff>
    </xdr:to>
    <xdr:pic>
      <xdr:nvPicPr>
        <xdr:cNvPr id="3"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34804350"/>
          <a:ext cx="9525" cy="9525"/>
        </a:xfrm>
        <a:prstGeom prst="rect">
          <a:avLst/>
        </a:prstGeom>
        <a:noFill/>
      </xdr:spPr>
    </xdr:pic>
    <xdr:clientData/>
  </xdr:twoCellAnchor>
  <xdr:twoCellAnchor editAs="oneCell">
    <xdr:from>
      <xdr:col>1</xdr:col>
      <xdr:colOff>0</xdr:colOff>
      <xdr:row>3</xdr:row>
      <xdr:rowOff>0</xdr:rowOff>
    </xdr:from>
    <xdr:to>
      <xdr:col>1</xdr:col>
      <xdr:colOff>9525</xdr:colOff>
      <xdr:row>3</xdr:row>
      <xdr:rowOff>9525</xdr:rowOff>
    </xdr:to>
    <xdr:pic>
      <xdr:nvPicPr>
        <xdr:cNvPr id="4"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36156900"/>
          <a:ext cx="9525" cy="9525"/>
        </a:xfrm>
        <a:prstGeom prst="rect">
          <a:avLst/>
        </a:prstGeom>
        <a:noFill/>
      </xdr:spPr>
    </xdr:pic>
    <xdr:clientData/>
  </xdr:twoCellAnchor>
  <xdr:twoCellAnchor editAs="oneCell">
    <xdr:from>
      <xdr:col>1</xdr:col>
      <xdr:colOff>0</xdr:colOff>
      <xdr:row>3</xdr:row>
      <xdr:rowOff>0</xdr:rowOff>
    </xdr:from>
    <xdr:to>
      <xdr:col>1</xdr:col>
      <xdr:colOff>9525</xdr:colOff>
      <xdr:row>3</xdr:row>
      <xdr:rowOff>9525</xdr:rowOff>
    </xdr:to>
    <xdr:pic>
      <xdr:nvPicPr>
        <xdr:cNvPr id="6"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54949725"/>
          <a:ext cx="9525" cy="9525"/>
        </a:xfrm>
        <a:prstGeom prst="rect">
          <a:avLst/>
        </a:prstGeom>
        <a:noFill/>
      </xdr:spPr>
    </xdr:pic>
    <xdr:clientData/>
  </xdr:twoCellAnchor>
  <xdr:twoCellAnchor editAs="oneCell">
    <xdr:from>
      <xdr:col>1</xdr:col>
      <xdr:colOff>0</xdr:colOff>
      <xdr:row>3</xdr:row>
      <xdr:rowOff>0</xdr:rowOff>
    </xdr:from>
    <xdr:to>
      <xdr:col>1</xdr:col>
      <xdr:colOff>9525</xdr:colOff>
      <xdr:row>3</xdr:row>
      <xdr:rowOff>9525</xdr:rowOff>
    </xdr:to>
    <xdr:pic>
      <xdr:nvPicPr>
        <xdr:cNvPr id="7"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59055000"/>
          <a:ext cx="9525" cy="9525"/>
        </a:xfrm>
        <a:prstGeom prst="rect">
          <a:avLst/>
        </a:prstGeom>
        <a:noFill/>
      </xdr:spPr>
    </xdr:pic>
    <xdr:clientData/>
  </xdr:twoCellAnchor>
  <xdr:twoCellAnchor editAs="oneCell">
    <xdr:from>
      <xdr:col>1</xdr:col>
      <xdr:colOff>0</xdr:colOff>
      <xdr:row>3</xdr:row>
      <xdr:rowOff>0</xdr:rowOff>
    </xdr:from>
    <xdr:to>
      <xdr:col>1</xdr:col>
      <xdr:colOff>9525</xdr:colOff>
      <xdr:row>3</xdr:row>
      <xdr:rowOff>9525</xdr:rowOff>
    </xdr:to>
    <xdr:pic>
      <xdr:nvPicPr>
        <xdr:cNvPr id="8"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62017275"/>
          <a:ext cx="9525" cy="9525"/>
        </a:xfrm>
        <a:prstGeom prst="rect">
          <a:avLst/>
        </a:prstGeom>
        <a:noFill/>
      </xdr:spPr>
    </xdr:pic>
    <xdr:clientData/>
  </xdr:twoCellAnchor>
  <xdr:twoCellAnchor editAs="oneCell">
    <xdr:from>
      <xdr:col>2</xdr:col>
      <xdr:colOff>6045</xdr:colOff>
      <xdr:row>47</xdr:row>
      <xdr:rowOff>61547</xdr:rowOff>
    </xdr:from>
    <xdr:to>
      <xdr:col>5</xdr:col>
      <xdr:colOff>255581</xdr:colOff>
      <xdr:row>49</xdr:row>
      <xdr:rowOff>379566</xdr:rowOff>
    </xdr:to>
    <xdr:pic>
      <xdr:nvPicPr>
        <xdr:cNvPr id="10" name="Picture 6"/>
        <xdr:cNvPicPr>
          <a:picLocks noChangeAspect="1" noChangeArrowheads="1"/>
        </xdr:cNvPicPr>
      </xdr:nvPicPr>
      <xdr:blipFill>
        <a:blip xmlns:r="http://schemas.openxmlformats.org/officeDocument/2006/relationships" r:embed="rId2" cstate="print"/>
        <a:srcRect/>
        <a:stretch>
          <a:fillRect/>
        </a:stretch>
      </xdr:blipFill>
      <xdr:spPr bwMode="auto">
        <a:xfrm rot="16200000">
          <a:off x="1809568" y="13890230"/>
          <a:ext cx="1909254" cy="2714830"/>
        </a:xfrm>
        <a:prstGeom prst="rect">
          <a:avLst/>
        </a:prstGeom>
        <a:noFill/>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xdr:col>
      <xdr:colOff>9525</xdr:colOff>
      <xdr:row>3</xdr:row>
      <xdr:rowOff>9525</xdr:rowOff>
    </xdr:to>
    <xdr:pic>
      <xdr:nvPicPr>
        <xdr:cNvPr id="2"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28650" y="571500"/>
          <a:ext cx="9525" cy="9525"/>
        </a:xfrm>
        <a:prstGeom prst="rect">
          <a:avLst/>
        </a:prstGeom>
        <a:noFill/>
      </xdr:spPr>
    </xdr:pic>
    <xdr:clientData/>
  </xdr:twoCellAnchor>
  <xdr:twoCellAnchor editAs="oneCell">
    <xdr:from>
      <xdr:col>2</xdr:col>
      <xdr:colOff>0</xdr:colOff>
      <xdr:row>3</xdr:row>
      <xdr:rowOff>0</xdr:rowOff>
    </xdr:from>
    <xdr:to>
      <xdr:col>2</xdr:col>
      <xdr:colOff>9525</xdr:colOff>
      <xdr:row>3</xdr:row>
      <xdr:rowOff>9525</xdr:rowOff>
    </xdr:to>
    <xdr:pic>
      <xdr:nvPicPr>
        <xdr:cNvPr id="3"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476375" y="571500"/>
          <a:ext cx="9525" cy="9525"/>
        </a:xfrm>
        <a:prstGeom prst="rect">
          <a:avLst/>
        </a:prstGeom>
        <a:noFill/>
      </xdr:spPr>
    </xdr:pic>
    <xdr:clientData/>
  </xdr:twoCellAnchor>
  <xdr:twoCellAnchor editAs="oneCell">
    <xdr:from>
      <xdr:col>1</xdr:col>
      <xdr:colOff>0</xdr:colOff>
      <xdr:row>3</xdr:row>
      <xdr:rowOff>0</xdr:rowOff>
    </xdr:from>
    <xdr:to>
      <xdr:col>1</xdr:col>
      <xdr:colOff>9525</xdr:colOff>
      <xdr:row>3</xdr:row>
      <xdr:rowOff>9525</xdr:rowOff>
    </xdr:to>
    <xdr:pic>
      <xdr:nvPicPr>
        <xdr:cNvPr id="4"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28650" y="571500"/>
          <a:ext cx="9525" cy="9525"/>
        </a:xfrm>
        <a:prstGeom prst="rect">
          <a:avLst/>
        </a:prstGeom>
        <a:noFill/>
      </xdr:spPr>
    </xdr:pic>
    <xdr:clientData/>
  </xdr:twoCellAnchor>
  <xdr:twoCellAnchor editAs="oneCell">
    <xdr:from>
      <xdr:col>1</xdr:col>
      <xdr:colOff>0</xdr:colOff>
      <xdr:row>3</xdr:row>
      <xdr:rowOff>0</xdr:rowOff>
    </xdr:from>
    <xdr:to>
      <xdr:col>1</xdr:col>
      <xdr:colOff>9525</xdr:colOff>
      <xdr:row>3</xdr:row>
      <xdr:rowOff>9525</xdr:rowOff>
    </xdr:to>
    <xdr:pic>
      <xdr:nvPicPr>
        <xdr:cNvPr id="5"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28650" y="571500"/>
          <a:ext cx="9525" cy="9525"/>
        </a:xfrm>
        <a:prstGeom prst="rect">
          <a:avLst/>
        </a:prstGeom>
        <a:noFill/>
      </xdr:spPr>
    </xdr:pic>
    <xdr:clientData/>
  </xdr:twoCellAnchor>
  <xdr:twoCellAnchor editAs="oneCell">
    <xdr:from>
      <xdr:col>1</xdr:col>
      <xdr:colOff>0</xdr:colOff>
      <xdr:row>3</xdr:row>
      <xdr:rowOff>0</xdr:rowOff>
    </xdr:from>
    <xdr:to>
      <xdr:col>1</xdr:col>
      <xdr:colOff>9525</xdr:colOff>
      <xdr:row>3</xdr:row>
      <xdr:rowOff>9525</xdr:rowOff>
    </xdr:to>
    <xdr:pic>
      <xdr:nvPicPr>
        <xdr:cNvPr id="6"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28650" y="571500"/>
          <a:ext cx="9525" cy="9525"/>
        </a:xfrm>
        <a:prstGeom prst="rect">
          <a:avLst/>
        </a:prstGeom>
        <a:noFill/>
      </xdr:spPr>
    </xdr:pic>
    <xdr:clientData/>
  </xdr:twoCellAnchor>
  <xdr:twoCellAnchor editAs="oneCell">
    <xdr:from>
      <xdr:col>1</xdr:col>
      <xdr:colOff>0</xdr:colOff>
      <xdr:row>3</xdr:row>
      <xdr:rowOff>0</xdr:rowOff>
    </xdr:from>
    <xdr:to>
      <xdr:col>1</xdr:col>
      <xdr:colOff>9525</xdr:colOff>
      <xdr:row>3</xdr:row>
      <xdr:rowOff>9525</xdr:rowOff>
    </xdr:to>
    <xdr:pic>
      <xdr:nvPicPr>
        <xdr:cNvPr id="7"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28650" y="571500"/>
          <a:ext cx="9525" cy="9525"/>
        </a:xfrm>
        <a:prstGeom prst="rect">
          <a:avLst/>
        </a:prstGeom>
        <a:noFill/>
      </xdr:spPr>
    </xdr:pic>
    <xdr:clientData/>
  </xdr:twoCellAnchor>
  <xdr:twoCellAnchor>
    <xdr:from>
      <xdr:col>0</xdr:col>
      <xdr:colOff>522515</xdr:colOff>
      <xdr:row>71</xdr:row>
      <xdr:rowOff>1</xdr:rowOff>
    </xdr:from>
    <xdr:to>
      <xdr:col>6</xdr:col>
      <xdr:colOff>658586</xdr:colOff>
      <xdr:row>85</xdr:row>
      <xdr:rowOff>9527</xdr:rowOff>
    </xdr:to>
    <xdr:graphicFrame macro="">
      <xdr:nvGraphicFramePr>
        <xdr:cNvPr id="12" name="Chart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2</xdr:col>
      <xdr:colOff>9525</xdr:colOff>
      <xdr:row>4</xdr:row>
      <xdr:rowOff>9525</xdr:rowOff>
    </xdr:to>
    <xdr:pic>
      <xdr:nvPicPr>
        <xdr:cNvPr id="2"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35613975"/>
          <a:ext cx="9525" cy="9525"/>
        </a:xfrm>
        <a:prstGeom prst="rect">
          <a:avLst/>
        </a:prstGeom>
        <a:noFill/>
      </xdr:spPr>
    </xdr:pic>
    <xdr:clientData/>
  </xdr:twoCellAnchor>
  <xdr:twoCellAnchor editAs="oneCell">
    <xdr:from>
      <xdr:col>2</xdr:col>
      <xdr:colOff>0</xdr:colOff>
      <xdr:row>4</xdr:row>
      <xdr:rowOff>0</xdr:rowOff>
    </xdr:from>
    <xdr:to>
      <xdr:col>2</xdr:col>
      <xdr:colOff>9525</xdr:colOff>
      <xdr:row>4</xdr:row>
      <xdr:rowOff>9525</xdr:rowOff>
    </xdr:to>
    <xdr:pic>
      <xdr:nvPicPr>
        <xdr:cNvPr id="3"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34804350"/>
          <a:ext cx="9525" cy="9525"/>
        </a:xfrm>
        <a:prstGeom prst="rect">
          <a:avLst/>
        </a:prstGeom>
        <a:noFill/>
      </xdr:spPr>
    </xdr:pic>
    <xdr:clientData/>
  </xdr:twoCellAnchor>
  <xdr:twoCellAnchor editAs="oneCell">
    <xdr:from>
      <xdr:col>2</xdr:col>
      <xdr:colOff>0</xdr:colOff>
      <xdr:row>4</xdr:row>
      <xdr:rowOff>0</xdr:rowOff>
    </xdr:from>
    <xdr:to>
      <xdr:col>2</xdr:col>
      <xdr:colOff>9525</xdr:colOff>
      <xdr:row>4</xdr:row>
      <xdr:rowOff>9525</xdr:rowOff>
    </xdr:to>
    <xdr:pic>
      <xdr:nvPicPr>
        <xdr:cNvPr id="4"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36156900"/>
          <a:ext cx="9525" cy="9525"/>
        </a:xfrm>
        <a:prstGeom prst="rect">
          <a:avLst/>
        </a:prstGeom>
        <a:noFill/>
      </xdr:spPr>
    </xdr:pic>
    <xdr:clientData/>
  </xdr:twoCellAnchor>
  <xdr:twoCellAnchor editAs="oneCell">
    <xdr:from>
      <xdr:col>2</xdr:col>
      <xdr:colOff>0</xdr:colOff>
      <xdr:row>4</xdr:row>
      <xdr:rowOff>0</xdr:rowOff>
    </xdr:from>
    <xdr:to>
      <xdr:col>2</xdr:col>
      <xdr:colOff>9525</xdr:colOff>
      <xdr:row>4</xdr:row>
      <xdr:rowOff>9525</xdr:rowOff>
    </xdr:to>
    <xdr:pic>
      <xdr:nvPicPr>
        <xdr:cNvPr id="6"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54949725"/>
          <a:ext cx="9525" cy="9525"/>
        </a:xfrm>
        <a:prstGeom prst="rect">
          <a:avLst/>
        </a:prstGeom>
        <a:noFill/>
      </xdr:spPr>
    </xdr:pic>
    <xdr:clientData/>
  </xdr:twoCellAnchor>
  <xdr:twoCellAnchor editAs="oneCell">
    <xdr:from>
      <xdr:col>2</xdr:col>
      <xdr:colOff>0</xdr:colOff>
      <xdr:row>4</xdr:row>
      <xdr:rowOff>0</xdr:rowOff>
    </xdr:from>
    <xdr:to>
      <xdr:col>2</xdr:col>
      <xdr:colOff>9525</xdr:colOff>
      <xdr:row>4</xdr:row>
      <xdr:rowOff>9525</xdr:rowOff>
    </xdr:to>
    <xdr:pic>
      <xdr:nvPicPr>
        <xdr:cNvPr id="7"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57225" y="59055000"/>
          <a:ext cx="9525" cy="9525"/>
        </a:xfrm>
        <a:prstGeom prst="rect">
          <a:avLst/>
        </a:prstGeom>
        <a:noFill/>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2</xdr:col>
      <xdr:colOff>9525</xdr:colOff>
      <xdr:row>4</xdr:row>
      <xdr:rowOff>9525</xdr:rowOff>
    </xdr:to>
    <xdr:pic>
      <xdr:nvPicPr>
        <xdr:cNvPr id="2"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twoCellAnchor editAs="oneCell">
    <xdr:from>
      <xdr:col>2</xdr:col>
      <xdr:colOff>0</xdr:colOff>
      <xdr:row>4</xdr:row>
      <xdr:rowOff>0</xdr:rowOff>
    </xdr:from>
    <xdr:to>
      <xdr:col>2</xdr:col>
      <xdr:colOff>9525</xdr:colOff>
      <xdr:row>4</xdr:row>
      <xdr:rowOff>9525</xdr:rowOff>
    </xdr:to>
    <xdr:pic>
      <xdr:nvPicPr>
        <xdr:cNvPr id="3"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twoCellAnchor editAs="oneCell">
    <xdr:from>
      <xdr:col>2</xdr:col>
      <xdr:colOff>0</xdr:colOff>
      <xdr:row>4</xdr:row>
      <xdr:rowOff>0</xdr:rowOff>
    </xdr:from>
    <xdr:to>
      <xdr:col>2</xdr:col>
      <xdr:colOff>9525</xdr:colOff>
      <xdr:row>4</xdr:row>
      <xdr:rowOff>9525</xdr:rowOff>
    </xdr:to>
    <xdr:pic>
      <xdr:nvPicPr>
        <xdr:cNvPr id="4"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twoCellAnchor editAs="oneCell">
    <xdr:from>
      <xdr:col>2</xdr:col>
      <xdr:colOff>0</xdr:colOff>
      <xdr:row>4</xdr:row>
      <xdr:rowOff>0</xdr:rowOff>
    </xdr:from>
    <xdr:to>
      <xdr:col>2</xdr:col>
      <xdr:colOff>9525</xdr:colOff>
      <xdr:row>4</xdr:row>
      <xdr:rowOff>9525</xdr:rowOff>
    </xdr:to>
    <xdr:pic>
      <xdr:nvPicPr>
        <xdr:cNvPr id="5"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twoCellAnchor editAs="oneCell">
    <xdr:from>
      <xdr:col>2</xdr:col>
      <xdr:colOff>0</xdr:colOff>
      <xdr:row>4</xdr:row>
      <xdr:rowOff>0</xdr:rowOff>
    </xdr:from>
    <xdr:to>
      <xdr:col>2</xdr:col>
      <xdr:colOff>9525</xdr:colOff>
      <xdr:row>4</xdr:row>
      <xdr:rowOff>9525</xdr:rowOff>
    </xdr:to>
    <xdr:pic>
      <xdr:nvPicPr>
        <xdr:cNvPr id="6"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1</xdr:col>
      <xdr:colOff>9525</xdr:colOff>
      <xdr:row>6</xdr:row>
      <xdr:rowOff>9525</xdr:rowOff>
    </xdr:to>
    <xdr:pic>
      <xdr:nvPicPr>
        <xdr:cNvPr id="2"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twoCellAnchor editAs="oneCell">
    <xdr:from>
      <xdr:col>1</xdr:col>
      <xdr:colOff>0</xdr:colOff>
      <xdr:row>6</xdr:row>
      <xdr:rowOff>0</xdr:rowOff>
    </xdr:from>
    <xdr:to>
      <xdr:col>1</xdr:col>
      <xdr:colOff>9525</xdr:colOff>
      <xdr:row>6</xdr:row>
      <xdr:rowOff>9525</xdr:rowOff>
    </xdr:to>
    <xdr:pic>
      <xdr:nvPicPr>
        <xdr:cNvPr id="3"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twoCellAnchor editAs="oneCell">
    <xdr:from>
      <xdr:col>1</xdr:col>
      <xdr:colOff>0</xdr:colOff>
      <xdr:row>6</xdr:row>
      <xdr:rowOff>0</xdr:rowOff>
    </xdr:from>
    <xdr:to>
      <xdr:col>1</xdr:col>
      <xdr:colOff>9525</xdr:colOff>
      <xdr:row>6</xdr:row>
      <xdr:rowOff>9525</xdr:rowOff>
    </xdr:to>
    <xdr:pic>
      <xdr:nvPicPr>
        <xdr:cNvPr id="4"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twoCellAnchor editAs="oneCell">
    <xdr:from>
      <xdr:col>1</xdr:col>
      <xdr:colOff>0</xdr:colOff>
      <xdr:row>6</xdr:row>
      <xdr:rowOff>0</xdr:rowOff>
    </xdr:from>
    <xdr:to>
      <xdr:col>1</xdr:col>
      <xdr:colOff>9525</xdr:colOff>
      <xdr:row>6</xdr:row>
      <xdr:rowOff>9525</xdr:rowOff>
    </xdr:to>
    <xdr:pic>
      <xdr:nvPicPr>
        <xdr:cNvPr id="5"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twoCellAnchor editAs="oneCell">
    <xdr:from>
      <xdr:col>1</xdr:col>
      <xdr:colOff>0</xdr:colOff>
      <xdr:row>6</xdr:row>
      <xdr:rowOff>0</xdr:rowOff>
    </xdr:from>
    <xdr:to>
      <xdr:col>1</xdr:col>
      <xdr:colOff>9525</xdr:colOff>
      <xdr:row>6</xdr:row>
      <xdr:rowOff>9525</xdr:rowOff>
    </xdr:to>
    <xdr:pic>
      <xdr:nvPicPr>
        <xdr:cNvPr id="6"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552575" y="733425"/>
          <a:ext cx="9525" cy="9525"/>
        </a:xfrm>
        <a:prstGeom prst="rect">
          <a:avLst/>
        </a:prstGeom>
        <a:noFill/>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sheetPr codeName="Sheet2"/>
  <dimension ref="A1:E39"/>
  <sheetViews>
    <sheetView view="pageLayout" zoomScale="85" zoomScaleNormal="85" zoomScalePageLayoutView="85" workbookViewId="0">
      <selection activeCell="C16" sqref="C16"/>
    </sheetView>
  </sheetViews>
  <sheetFormatPr defaultRowHeight="15"/>
  <cols>
    <col min="1" max="5" width="18" style="37" customWidth="1"/>
    <col min="6" max="16384" width="9.140625" style="39"/>
  </cols>
  <sheetData>
    <row r="1" spans="1:5" ht="18.75">
      <c r="C1" s="38"/>
    </row>
    <row r="2" spans="1:5" ht="18.75">
      <c r="C2" s="38"/>
    </row>
    <row r="3" spans="1:5" ht="18.75">
      <c r="C3" s="38"/>
    </row>
    <row r="4" spans="1:5" ht="18.75">
      <c r="C4" s="38"/>
    </row>
    <row r="5" spans="1:5" ht="18.75">
      <c r="C5" s="38"/>
    </row>
    <row r="7" spans="1:5" s="40" customFormat="1"/>
    <row r="8" spans="1:5" s="40" customFormat="1"/>
    <row r="9" spans="1:5" s="40" customFormat="1"/>
    <row r="10" spans="1:5" s="40" customFormat="1"/>
    <row r="11" spans="1:5" s="40" customFormat="1"/>
    <row r="12" spans="1:5">
      <c r="B12" s="41"/>
      <c r="C12" s="41"/>
      <c r="D12" s="41"/>
      <c r="E12" s="41"/>
    </row>
    <row r="13" spans="1:5">
      <c r="B13" s="41"/>
      <c r="C13" s="4"/>
      <c r="D13" s="41"/>
      <c r="E13" s="41"/>
    </row>
    <row r="14" spans="1:5" ht="54" customHeight="1">
      <c r="A14" s="42"/>
      <c r="B14" s="43"/>
      <c r="C14" s="44" t="s">
        <v>409</v>
      </c>
      <c r="D14" s="45"/>
      <c r="E14" s="45"/>
    </row>
    <row r="15" spans="1:5" ht="31.5" customHeight="1">
      <c r="A15" s="46"/>
      <c r="B15" s="47"/>
      <c r="C15" s="48" t="s">
        <v>319</v>
      </c>
      <c r="D15" s="49"/>
      <c r="E15" s="49"/>
    </row>
    <row r="16" spans="1:5" ht="31.5" customHeight="1">
      <c r="A16" s="50"/>
      <c r="B16" s="50"/>
      <c r="C16" s="51" t="s">
        <v>430</v>
      </c>
      <c r="D16" s="50"/>
      <c r="E16" s="50"/>
    </row>
    <row r="17" spans="1:5" ht="47.25" customHeight="1">
      <c r="A17" s="3"/>
      <c r="B17" s="3"/>
      <c r="C17" s="94" t="s">
        <v>406</v>
      </c>
      <c r="D17" s="3"/>
      <c r="E17" s="3"/>
    </row>
    <row r="18" spans="1:5" ht="23.25">
      <c r="A18" s="3"/>
      <c r="B18" s="3"/>
      <c r="C18" s="3"/>
      <c r="D18" s="3"/>
      <c r="E18" s="3"/>
    </row>
    <row r="19" spans="1:5" ht="23.25">
      <c r="A19" s="140" t="s">
        <v>433</v>
      </c>
      <c r="B19" s="3"/>
      <c r="C19" s="145" t="s">
        <v>482</v>
      </c>
      <c r="D19" s="3"/>
      <c r="E19" s="53">
        <f ca="1">TODAY()</f>
        <v>41150</v>
      </c>
    </row>
    <row r="20" spans="1:5" ht="23.25">
      <c r="A20" s="3"/>
      <c r="B20" s="3"/>
      <c r="C20" s="3"/>
      <c r="D20" s="3"/>
      <c r="E20" s="52"/>
    </row>
    <row r="21" spans="1:5">
      <c r="B21" s="1"/>
      <c r="C21" s="54"/>
      <c r="D21" s="41"/>
      <c r="E21" s="55"/>
    </row>
    <row r="22" spans="1:5">
      <c r="B22" s="1"/>
      <c r="C22" s="41"/>
      <c r="D22" s="41"/>
      <c r="E22" s="55"/>
    </row>
    <row r="23" spans="1:5">
      <c r="B23" s="1"/>
      <c r="C23" s="56"/>
      <c r="D23" s="41"/>
      <c r="E23" s="39"/>
    </row>
    <row r="24" spans="1:5">
      <c r="B24" s="1"/>
      <c r="C24" s="54"/>
      <c r="D24" s="41"/>
      <c r="E24" s="63"/>
    </row>
    <row r="25" spans="1:5">
      <c r="B25" s="1"/>
      <c r="C25" s="41"/>
      <c r="D25" s="41"/>
      <c r="E25" s="64" t="s">
        <v>7</v>
      </c>
    </row>
    <row r="26" spans="1:5">
      <c r="B26" s="1"/>
      <c r="C26" s="41"/>
      <c r="E26" s="64"/>
    </row>
    <row r="27" spans="1:5">
      <c r="B27" s="1"/>
      <c r="C27" s="54"/>
      <c r="D27" s="41"/>
      <c r="E27" s="57" t="s">
        <v>448</v>
      </c>
    </row>
    <row r="28" spans="1:5">
      <c r="B28" s="1"/>
      <c r="C28" s="2"/>
      <c r="D28" s="41"/>
      <c r="E28" s="138" t="s">
        <v>452</v>
      </c>
    </row>
    <row r="29" spans="1:5">
      <c r="B29" s="1"/>
      <c r="C29" s="54"/>
      <c r="D29" s="41"/>
      <c r="E29" s="138" t="s">
        <v>449</v>
      </c>
    </row>
    <row r="30" spans="1:5">
      <c r="B30" s="1"/>
      <c r="C30" s="54"/>
      <c r="D30" s="41"/>
      <c r="E30" s="138" t="s">
        <v>450</v>
      </c>
    </row>
    <row r="31" spans="1:5">
      <c r="B31" s="1"/>
      <c r="C31" s="54"/>
      <c r="D31" s="41"/>
      <c r="E31" s="138" t="s">
        <v>451</v>
      </c>
    </row>
    <row r="32" spans="1:5">
      <c r="B32" s="1"/>
      <c r="C32" s="2"/>
      <c r="D32" s="41"/>
      <c r="E32" s="64"/>
    </row>
    <row r="33" spans="2:5">
      <c r="B33" s="1"/>
      <c r="C33" s="54"/>
      <c r="D33" s="41"/>
      <c r="E33" s="55" t="s">
        <v>6</v>
      </c>
    </row>
    <row r="34" spans="2:5">
      <c r="B34" s="1"/>
      <c r="C34" s="54"/>
      <c r="D34" s="41"/>
      <c r="E34" s="39"/>
    </row>
    <row r="35" spans="2:5">
      <c r="B35" s="1"/>
      <c r="C35" s="54"/>
      <c r="D35" s="41"/>
      <c r="E35" s="57" t="s">
        <v>120</v>
      </c>
    </row>
    <row r="36" spans="2:5">
      <c r="B36" s="1"/>
      <c r="C36" s="54"/>
      <c r="D36" s="41"/>
      <c r="E36" s="138" t="s">
        <v>431</v>
      </c>
    </row>
    <row r="37" spans="2:5">
      <c r="B37" s="41"/>
      <c r="C37" s="41"/>
      <c r="D37" s="41"/>
      <c r="E37" s="139" t="s">
        <v>5</v>
      </c>
    </row>
    <row r="38" spans="2:5">
      <c r="B38" s="41"/>
      <c r="C38" s="41"/>
      <c r="D38" s="41"/>
      <c r="E38" s="138" t="s">
        <v>432</v>
      </c>
    </row>
    <row r="39" spans="2:5">
      <c r="B39" s="41"/>
      <c r="C39" s="41"/>
      <c r="D39" s="41"/>
      <c r="E39" s="41"/>
    </row>
  </sheetData>
  <printOptions horizontalCentered="1"/>
  <pageMargins left="0.70866141732283472" right="0.70866141732283472" top="0.43307086614173229" bottom="0.74803149606299213" header="0" footer="0.31496062992125984"/>
  <pageSetup orientation="portrait" r:id="rId1"/>
  <headerFooter>
    <oddFooter>&amp;L&amp;"-,Regular"&amp;9&amp;F&amp;C&amp;"-,Regular"&amp;9- DRAFT -&amp;R&amp;"-,Regular"&amp;9Page &amp;P of &amp;N</oddFooter>
  </headerFooter>
  <drawing r:id="rId2"/>
</worksheet>
</file>

<file path=xl/worksheets/sheet2.xml><?xml version="1.0" encoding="utf-8"?>
<worksheet xmlns="http://schemas.openxmlformats.org/spreadsheetml/2006/main" xmlns:r="http://schemas.openxmlformats.org/officeDocument/2006/relationships">
  <sheetPr codeName="Sheet3"/>
  <dimension ref="A1:BW361"/>
  <sheetViews>
    <sheetView topLeftCell="A87" zoomScaleNormal="100" zoomScalePageLayoutView="85" workbookViewId="0">
      <selection activeCell="L102" sqref="L102"/>
    </sheetView>
  </sheetViews>
  <sheetFormatPr defaultRowHeight="12.75"/>
  <cols>
    <col min="1" max="1" width="9.42578125" style="35" customWidth="1"/>
    <col min="2" max="6" width="12.7109375" style="35" customWidth="1"/>
    <col min="7" max="7" width="12.7109375" style="5" customWidth="1"/>
    <col min="8" max="8" width="14.28515625" style="5" bestFit="1" customWidth="1"/>
    <col min="9" max="9" width="9.42578125" style="5" bestFit="1" customWidth="1"/>
    <col min="10" max="10" width="11.7109375" style="5" bestFit="1" customWidth="1"/>
    <col min="11" max="12" width="9.28515625" style="5" bestFit="1" customWidth="1"/>
    <col min="13" max="13" width="11.28515625" style="5" bestFit="1" customWidth="1"/>
    <col min="14" max="15" width="9.140625" style="5"/>
    <col min="16" max="16" width="9.42578125" style="5" bestFit="1" customWidth="1"/>
    <col min="17" max="53" width="9.140625" style="5"/>
    <col min="54" max="75" width="9.140625" style="6"/>
    <col min="76" max="89" width="9.140625" style="5" customWidth="1"/>
    <col min="90" max="16384" width="9.140625" style="5"/>
  </cols>
  <sheetData>
    <row r="1" spans="1:75" s="32" customFormat="1" ht="19.5" customHeight="1">
      <c r="A1" s="67"/>
      <c r="B1" s="67"/>
      <c r="C1" s="67"/>
      <c r="D1" s="68" t="s">
        <v>98</v>
      </c>
      <c r="E1" s="67"/>
      <c r="F1" s="67"/>
      <c r="G1" s="69"/>
    </row>
    <row r="2" spans="1:75" s="21" customFormat="1" ht="12.75" customHeight="1">
      <c r="A2" s="65"/>
      <c r="B2" s="65"/>
      <c r="C2" s="65"/>
      <c r="D2" s="66" t="s">
        <v>97</v>
      </c>
      <c r="E2" s="65"/>
      <c r="F2" s="65"/>
    </row>
    <row r="7" spans="1:75">
      <c r="B7" s="33" t="s">
        <v>96</v>
      </c>
      <c r="C7" s="35" t="str">
        <f>CONCATENATE('000'!C14,": ")</f>
        <v xml:space="preserve">STABILITY ASSESSMENT: </v>
      </c>
      <c r="BB7" s="5"/>
      <c r="BC7" s="5"/>
      <c r="BD7" s="5"/>
      <c r="BE7" s="5"/>
      <c r="BF7" s="5"/>
      <c r="BG7" s="5"/>
      <c r="BH7" s="5"/>
      <c r="BI7" s="5"/>
      <c r="BJ7" s="5"/>
      <c r="BK7" s="5"/>
      <c r="BL7" s="5"/>
      <c r="BM7" s="5"/>
      <c r="BN7" s="5"/>
      <c r="BO7" s="5"/>
      <c r="BP7" s="5"/>
      <c r="BQ7" s="5"/>
      <c r="BR7" s="5"/>
      <c r="BS7" s="5"/>
      <c r="BT7" s="5"/>
      <c r="BU7" s="5"/>
      <c r="BV7" s="5"/>
      <c r="BW7" s="5"/>
    </row>
    <row r="8" spans="1:75">
      <c r="B8" s="33"/>
      <c r="C8" s="35" t="str">
        <f>'000'!C15 &amp;'000'!C16</f>
        <v>INCLINING EXPERIMENT AND LIGHTSHIP SURVEYFOR PASSENGER VESSEL MAGIC SPIRIT</v>
      </c>
      <c r="BB8" s="5"/>
      <c r="BC8" s="5"/>
      <c r="BD8" s="5"/>
      <c r="BE8" s="5"/>
      <c r="BF8" s="5"/>
      <c r="BG8" s="5"/>
      <c r="BH8" s="5"/>
      <c r="BI8" s="5"/>
      <c r="BJ8" s="5"/>
      <c r="BK8" s="5"/>
      <c r="BL8" s="5"/>
      <c r="BM8" s="5"/>
      <c r="BN8" s="5"/>
      <c r="BO8" s="5"/>
      <c r="BP8" s="5"/>
      <c r="BQ8" s="5"/>
      <c r="BR8" s="5"/>
      <c r="BS8" s="5"/>
      <c r="BT8" s="5"/>
      <c r="BU8" s="5"/>
      <c r="BV8" s="5"/>
      <c r="BW8" s="5"/>
    </row>
    <row r="9" spans="1:75">
      <c r="B9" s="33"/>
      <c r="BB9" s="5"/>
      <c r="BC9" s="5"/>
      <c r="BD9" s="5"/>
      <c r="BE9" s="5"/>
      <c r="BF9" s="5"/>
      <c r="BG9" s="5"/>
      <c r="BH9" s="5"/>
      <c r="BI9" s="5"/>
      <c r="BJ9" s="5"/>
      <c r="BK9" s="5"/>
      <c r="BL9" s="5"/>
      <c r="BM9" s="5"/>
      <c r="BN9" s="5"/>
      <c r="BO9" s="5"/>
      <c r="BP9" s="5"/>
      <c r="BQ9" s="5"/>
      <c r="BR9" s="5"/>
      <c r="BS9" s="5"/>
      <c r="BT9" s="5"/>
      <c r="BU9" s="5"/>
      <c r="BV9" s="5"/>
      <c r="BW9" s="5"/>
    </row>
    <row r="10" spans="1:75">
      <c r="B10" s="33" t="s">
        <v>95</v>
      </c>
      <c r="C10" s="34" t="str">
        <f>'000'!A19</f>
        <v>Project 078-002</v>
      </c>
      <c r="BB10" s="5"/>
      <c r="BC10" s="5"/>
      <c r="BD10" s="5"/>
      <c r="BE10" s="5"/>
      <c r="BF10" s="5"/>
      <c r="BG10" s="5"/>
      <c r="BH10" s="5"/>
      <c r="BI10" s="5"/>
      <c r="BJ10" s="5"/>
      <c r="BK10" s="5"/>
      <c r="BL10" s="5"/>
      <c r="BM10" s="5"/>
      <c r="BN10" s="5"/>
      <c r="BO10" s="5"/>
      <c r="BP10" s="5"/>
      <c r="BQ10" s="5"/>
      <c r="BR10" s="5"/>
      <c r="BS10" s="5"/>
      <c r="BT10" s="5"/>
      <c r="BU10" s="5"/>
      <c r="BV10" s="5"/>
      <c r="BW10" s="5"/>
    </row>
    <row r="11" spans="1:75">
      <c r="B11" s="33"/>
      <c r="BB11" s="5"/>
      <c r="BC11" s="5"/>
      <c r="BD11" s="5"/>
      <c r="BE11" s="5"/>
      <c r="BF11" s="5"/>
      <c r="BG11" s="5"/>
      <c r="BH11" s="5"/>
      <c r="BI11" s="5"/>
      <c r="BJ11" s="5"/>
      <c r="BK11" s="5"/>
      <c r="BL11" s="5"/>
      <c r="BM11" s="5"/>
      <c r="BN11" s="5"/>
      <c r="BO11" s="5"/>
      <c r="BP11" s="5"/>
      <c r="BQ11" s="5"/>
      <c r="BR11" s="5"/>
      <c r="BS11" s="5"/>
      <c r="BT11" s="5"/>
      <c r="BU11" s="5"/>
      <c r="BV11" s="5"/>
      <c r="BW11" s="5"/>
    </row>
    <row r="12" spans="1:75">
      <c r="B12" s="33"/>
      <c r="BB12" s="5"/>
      <c r="BC12" s="5"/>
      <c r="BD12" s="5"/>
      <c r="BE12" s="5"/>
      <c r="BF12" s="5"/>
      <c r="BG12" s="5"/>
      <c r="BH12" s="5"/>
      <c r="BI12" s="5"/>
      <c r="BJ12" s="5"/>
      <c r="BK12" s="5"/>
      <c r="BL12" s="5"/>
      <c r="BM12" s="5"/>
      <c r="BN12" s="5"/>
      <c r="BO12" s="5"/>
      <c r="BP12" s="5"/>
      <c r="BQ12" s="5"/>
      <c r="BR12" s="5"/>
      <c r="BS12" s="5"/>
      <c r="BT12" s="5"/>
      <c r="BU12" s="5"/>
      <c r="BV12" s="5"/>
      <c r="BW12" s="5"/>
    </row>
    <row r="13" spans="1:75">
      <c r="B13" s="33" t="s">
        <v>94</v>
      </c>
      <c r="C13" s="285">
        <f ca="1">'000'!E19</f>
        <v>41150</v>
      </c>
      <c r="D13" s="285"/>
      <c r="BB13" s="5"/>
      <c r="BC13" s="5"/>
      <c r="BD13" s="5"/>
      <c r="BE13" s="5"/>
      <c r="BF13" s="5"/>
      <c r="BG13" s="5"/>
      <c r="BH13" s="5"/>
      <c r="BI13" s="5"/>
      <c r="BJ13" s="5"/>
      <c r="BK13" s="5"/>
      <c r="BL13" s="5"/>
      <c r="BM13" s="5"/>
      <c r="BN13" s="5"/>
      <c r="BO13" s="5"/>
      <c r="BP13" s="5"/>
      <c r="BQ13" s="5"/>
      <c r="BR13" s="5"/>
      <c r="BS13" s="5"/>
      <c r="BT13" s="5"/>
      <c r="BU13" s="5"/>
      <c r="BV13" s="5"/>
      <c r="BW13" s="5"/>
    </row>
    <row r="14" spans="1:75">
      <c r="B14" s="33"/>
      <c r="BB14" s="5"/>
      <c r="BC14" s="5"/>
      <c r="BD14" s="5"/>
      <c r="BE14" s="5"/>
      <c r="BF14" s="5"/>
      <c r="BG14" s="5"/>
      <c r="BH14" s="5"/>
      <c r="BI14" s="5"/>
      <c r="BJ14" s="5"/>
      <c r="BK14" s="5"/>
      <c r="BL14" s="5"/>
      <c r="BM14" s="5"/>
      <c r="BN14" s="5"/>
      <c r="BO14" s="5"/>
      <c r="BP14" s="5"/>
      <c r="BQ14" s="5"/>
      <c r="BR14" s="5"/>
      <c r="BS14" s="5"/>
      <c r="BT14" s="5"/>
      <c r="BU14" s="5"/>
      <c r="BV14" s="5"/>
      <c r="BW14" s="5"/>
    </row>
    <row r="15" spans="1:75">
      <c r="B15" s="33"/>
      <c r="BB15" s="5"/>
      <c r="BC15" s="5"/>
      <c r="BD15" s="5"/>
      <c r="BE15" s="5"/>
      <c r="BF15" s="5"/>
      <c r="BG15" s="5"/>
      <c r="BH15" s="5"/>
      <c r="BI15" s="5"/>
      <c r="BJ15" s="5"/>
      <c r="BK15" s="5"/>
      <c r="BL15" s="5"/>
      <c r="BM15" s="5"/>
      <c r="BN15" s="5"/>
      <c r="BO15" s="5"/>
      <c r="BP15" s="5"/>
      <c r="BQ15" s="5"/>
      <c r="BR15" s="5"/>
      <c r="BS15" s="5"/>
      <c r="BT15" s="5"/>
      <c r="BU15" s="5"/>
      <c r="BV15" s="5"/>
      <c r="BW15" s="5"/>
    </row>
    <row r="16" spans="1:75">
      <c r="B16" s="33" t="s">
        <v>93</v>
      </c>
      <c r="C16" s="35" t="str">
        <f>'000'!C19</f>
        <v>Rev. 2</v>
      </c>
      <c r="BB16" s="5"/>
      <c r="BC16" s="5"/>
      <c r="BD16" s="5"/>
      <c r="BE16" s="5"/>
      <c r="BF16" s="5"/>
      <c r="BG16" s="5"/>
      <c r="BH16" s="5"/>
      <c r="BI16" s="5"/>
      <c r="BJ16" s="5"/>
      <c r="BK16" s="5"/>
      <c r="BL16" s="5"/>
      <c r="BM16" s="5"/>
      <c r="BN16" s="5"/>
      <c r="BO16" s="5"/>
      <c r="BP16" s="5"/>
      <c r="BQ16" s="5"/>
      <c r="BR16" s="5"/>
      <c r="BS16" s="5"/>
      <c r="BT16" s="5"/>
      <c r="BU16" s="5"/>
      <c r="BV16" s="5"/>
      <c r="BW16" s="5"/>
    </row>
    <row r="17" spans="1:75">
      <c r="B17" s="33"/>
      <c r="BB17" s="5"/>
      <c r="BC17" s="5"/>
      <c r="BD17" s="5"/>
      <c r="BE17" s="5"/>
      <c r="BF17" s="5"/>
      <c r="BG17" s="5"/>
      <c r="BH17" s="5"/>
      <c r="BI17" s="5"/>
      <c r="BJ17" s="5"/>
      <c r="BK17" s="5"/>
      <c r="BL17" s="5"/>
      <c r="BM17" s="5"/>
      <c r="BN17" s="5"/>
      <c r="BO17" s="5"/>
      <c r="BP17" s="5"/>
      <c r="BQ17" s="5"/>
      <c r="BR17" s="5"/>
      <c r="BS17" s="5"/>
      <c r="BT17" s="5"/>
      <c r="BU17" s="5"/>
      <c r="BV17" s="5"/>
      <c r="BW17" s="5"/>
    </row>
    <row r="18" spans="1:75">
      <c r="B18" s="33"/>
      <c r="BB18" s="5"/>
      <c r="BC18" s="5"/>
      <c r="BD18" s="5"/>
      <c r="BE18" s="5"/>
      <c r="BF18" s="5"/>
      <c r="BG18" s="5"/>
      <c r="BH18" s="5"/>
      <c r="BI18" s="5"/>
      <c r="BJ18" s="5"/>
      <c r="BK18" s="5"/>
      <c r="BL18" s="5"/>
      <c r="BM18" s="5"/>
      <c r="BN18" s="5"/>
      <c r="BO18" s="5"/>
      <c r="BP18" s="5"/>
      <c r="BQ18" s="5"/>
      <c r="BR18" s="5"/>
      <c r="BS18" s="5"/>
      <c r="BT18" s="5"/>
      <c r="BU18" s="5"/>
      <c r="BV18" s="5"/>
      <c r="BW18" s="5"/>
    </row>
    <row r="19" spans="1:75">
      <c r="B19" s="33" t="s">
        <v>92</v>
      </c>
      <c r="C19" s="34" t="str">
        <f>'000'!E27</f>
        <v>Magic Yacht Charters</v>
      </c>
      <c r="BB19" s="5"/>
      <c r="BC19" s="5"/>
      <c r="BD19" s="5"/>
      <c r="BE19" s="5"/>
      <c r="BF19" s="5"/>
      <c r="BG19" s="5"/>
      <c r="BH19" s="5"/>
      <c r="BI19" s="5"/>
      <c r="BJ19" s="5"/>
      <c r="BK19" s="5"/>
      <c r="BL19" s="5"/>
      <c r="BM19" s="5"/>
      <c r="BN19" s="5"/>
      <c r="BO19" s="5"/>
      <c r="BP19" s="5"/>
      <c r="BQ19" s="5"/>
      <c r="BR19" s="5"/>
      <c r="BS19" s="5"/>
      <c r="BT19" s="5"/>
      <c r="BU19" s="5"/>
      <c r="BV19" s="5"/>
      <c r="BW19" s="5"/>
    </row>
    <row r="20" spans="1:75">
      <c r="B20" s="33"/>
      <c r="C20" s="34" t="str">
        <f>'000'!E29</f>
        <v>1601 Bayshore Drive</v>
      </c>
      <c r="BB20" s="5"/>
      <c r="BC20" s="5"/>
      <c r="BD20" s="5"/>
      <c r="BE20" s="5"/>
      <c r="BF20" s="5"/>
      <c r="BG20" s="5"/>
      <c r="BH20" s="5"/>
      <c r="BI20" s="5"/>
      <c r="BJ20" s="5"/>
      <c r="BK20" s="5"/>
      <c r="BL20" s="5"/>
      <c r="BM20" s="5"/>
      <c r="BN20" s="5"/>
      <c r="BO20" s="5"/>
      <c r="BP20" s="5"/>
      <c r="BQ20" s="5"/>
      <c r="BR20" s="5"/>
      <c r="BS20" s="5"/>
      <c r="BT20" s="5"/>
      <c r="BU20" s="5"/>
      <c r="BV20" s="5"/>
      <c r="BW20" s="5"/>
    </row>
    <row r="21" spans="1:75">
      <c r="B21" s="33"/>
      <c r="C21" s="34" t="str">
        <f>'000'!E30</f>
        <v>Vancouver, B.C.</v>
      </c>
      <c r="BB21" s="5"/>
      <c r="BC21" s="5"/>
      <c r="BD21" s="5"/>
      <c r="BE21" s="5"/>
      <c r="BF21" s="5"/>
      <c r="BG21" s="5"/>
      <c r="BH21" s="5"/>
      <c r="BI21" s="5"/>
      <c r="BJ21" s="5"/>
      <c r="BK21" s="5"/>
      <c r="BL21" s="5"/>
      <c r="BM21" s="5"/>
      <c r="BN21" s="5"/>
      <c r="BO21" s="5"/>
      <c r="BP21" s="5"/>
      <c r="BQ21" s="5"/>
      <c r="BR21" s="5"/>
      <c r="BS21" s="5"/>
      <c r="BT21" s="5"/>
      <c r="BU21" s="5"/>
      <c r="BV21" s="5"/>
      <c r="BW21" s="5"/>
    </row>
    <row r="22" spans="1:75">
      <c r="B22" s="33"/>
      <c r="C22" s="34" t="str">
        <f>'000'!E31</f>
        <v>Canada V6G 2V4</v>
      </c>
      <c r="BB22" s="5"/>
      <c r="BC22" s="5"/>
      <c r="BD22" s="5"/>
      <c r="BE22" s="5"/>
      <c r="BF22" s="5"/>
      <c r="BG22" s="5"/>
      <c r="BH22" s="5"/>
      <c r="BI22" s="5"/>
      <c r="BJ22" s="5"/>
      <c r="BK22" s="5"/>
      <c r="BL22" s="5"/>
      <c r="BM22" s="5"/>
      <c r="BN22" s="5"/>
      <c r="BO22" s="5"/>
      <c r="BP22" s="5"/>
      <c r="BQ22" s="5"/>
      <c r="BR22" s="5"/>
      <c r="BS22" s="5"/>
      <c r="BT22" s="5"/>
      <c r="BU22" s="5"/>
      <c r="BV22" s="5"/>
      <c r="BW22" s="5"/>
    </row>
    <row r="23" spans="1:75">
      <c r="B23" s="33"/>
      <c r="BB23" s="5"/>
      <c r="BC23" s="5"/>
      <c r="BD23" s="5"/>
      <c r="BE23" s="5"/>
      <c r="BF23" s="5"/>
      <c r="BG23" s="5"/>
      <c r="BH23" s="5"/>
      <c r="BI23" s="5"/>
      <c r="BJ23" s="5"/>
      <c r="BK23" s="5"/>
      <c r="BL23" s="5"/>
      <c r="BM23" s="5"/>
      <c r="BN23" s="5"/>
      <c r="BO23" s="5"/>
      <c r="BP23" s="5"/>
      <c r="BQ23" s="5"/>
      <c r="BR23" s="5"/>
      <c r="BS23" s="5"/>
      <c r="BT23" s="5"/>
      <c r="BU23" s="5"/>
      <c r="BV23" s="5"/>
      <c r="BW23" s="5"/>
    </row>
    <row r="24" spans="1:75">
      <c r="A24" s="5"/>
      <c r="B24" s="33"/>
      <c r="D24" s="5"/>
      <c r="E24" s="5"/>
      <c r="F24" s="5"/>
      <c r="BB24" s="5"/>
      <c r="BC24" s="5"/>
      <c r="BD24" s="5"/>
      <c r="BE24" s="5"/>
      <c r="BF24" s="5"/>
      <c r="BG24" s="5"/>
      <c r="BH24" s="5"/>
      <c r="BI24" s="5"/>
      <c r="BJ24" s="5"/>
      <c r="BK24" s="5"/>
      <c r="BL24" s="5"/>
      <c r="BM24" s="5"/>
      <c r="BN24" s="5"/>
      <c r="BO24" s="5"/>
      <c r="BP24" s="5"/>
      <c r="BQ24" s="5"/>
      <c r="BR24" s="5"/>
      <c r="BS24" s="5"/>
      <c r="BT24" s="5"/>
      <c r="BU24" s="5"/>
      <c r="BV24" s="5"/>
      <c r="BW24" s="5"/>
    </row>
    <row r="25" spans="1:75">
      <c r="A25" s="5"/>
      <c r="B25" s="33" t="s">
        <v>91</v>
      </c>
      <c r="C25" s="34" t="str">
        <f>'000'!E35</f>
        <v>Capilano Maritime Design Ltd.</v>
      </c>
      <c r="D25" s="5"/>
      <c r="E25" s="5"/>
      <c r="F25" s="5"/>
      <c r="BB25" s="5"/>
      <c r="BC25" s="5"/>
      <c r="BD25" s="5"/>
      <c r="BE25" s="5"/>
      <c r="BF25" s="5"/>
      <c r="BG25" s="5"/>
      <c r="BH25" s="5"/>
      <c r="BI25" s="5"/>
      <c r="BJ25" s="5"/>
      <c r="BK25" s="5"/>
      <c r="BL25" s="5"/>
      <c r="BM25" s="5"/>
      <c r="BN25" s="5"/>
      <c r="BO25" s="5"/>
      <c r="BP25" s="5"/>
      <c r="BQ25" s="5"/>
      <c r="BR25" s="5"/>
      <c r="BS25" s="5"/>
      <c r="BT25" s="5"/>
      <c r="BU25" s="5"/>
      <c r="BV25" s="5"/>
      <c r="BW25" s="5"/>
    </row>
    <row r="26" spans="1:75">
      <c r="A26" s="5"/>
      <c r="B26" s="33"/>
      <c r="C26" s="34" t="str">
        <f>'000'!E36</f>
        <v>110 - 18 Gostick Place</v>
      </c>
      <c r="D26" s="5"/>
      <c r="E26" s="5"/>
      <c r="F26" s="5"/>
      <c r="BB26" s="5"/>
      <c r="BC26" s="5"/>
      <c r="BD26" s="5"/>
      <c r="BE26" s="5"/>
      <c r="BF26" s="5"/>
      <c r="BG26" s="5"/>
      <c r="BH26" s="5"/>
      <c r="BI26" s="5"/>
      <c r="BJ26" s="5"/>
      <c r="BK26" s="5"/>
      <c r="BL26" s="5"/>
      <c r="BM26" s="5"/>
      <c r="BN26" s="5"/>
      <c r="BO26" s="5"/>
      <c r="BP26" s="5"/>
      <c r="BQ26" s="5"/>
      <c r="BR26" s="5"/>
      <c r="BS26" s="5"/>
      <c r="BT26" s="5"/>
      <c r="BU26" s="5"/>
      <c r="BV26" s="5"/>
      <c r="BW26" s="5"/>
    </row>
    <row r="27" spans="1:75">
      <c r="A27" s="5"/>
      <c r="B27" s="33"/>
      <c r="C27" s="34" t="str">
        <f>'000'!E37</f>
        <v>North Vancouver, BC</v>
      </c>
      <c r="D27" s="5"/>
      <c r="E27" s="5"/>
      <c r="F27" s="5"/>
      <c r="BB27" s="5"/>
      <c r="BC27" s="5"/>
      <c r="BD27" s="5"/>
      <c r="BE27" s="5"/>
      <c r="BF27" s="5"/>
      <c r="BG27" s="5"/>
      <c r="BH27" s="5"/>
      <c r="BI27" s="5"/>
      <c r="BJ27" s="5"/>
      <c r="BK27" s="5"/>
      <c r="BL27" s="5"/>
      <c r="BM27" s="5"/>
      <c r="BN27" s="5"/>
      <c r="BO27" s="5"/>
      <c r="BP27" s="5"/>
      <c r="BQ27" s="5"/>
      <c r="BR27" s="5"/>
      <c r="BS27" s="5"/>
      <c r="BT27" s="5"/>
      <c r="BU27" s="5"/>
      <c r="BV27" s="5"/>
      <c r="BW27" s="5"/>
    </row>
    <row r="28" spans="1:75">
      <c r="A28" s="5"/>
      <c r="B28" s="33"/>
      <c r="C28" s="34" t="str">
        <f>'000'!E38</f>
        <v>Canada V7M 3G3</v>
      </c>
      <c r="D28" s="5"/>
      <c r="E28" s="5"/>
      <c r="F28" s="5"/>
      <c r="BB28" s="5"/>
      <c r="BC28" s="5"/>
      <c r="BD28" s="5"/>
      <c r="BE28" s="5"/>
      <c r="BF28" s="5"/>
      <c r="BG28" s="5"/>
      <c r="BH28" s="5"/>
      <c r="BI28" s="5"/>
      <c r="BJ28" s="5"/>
      <c r="BK28" s="5"/>
      <c r="BL28" s="5"/>
      <c r="BM28" s="5"/>
      <c r="BN28" s="5"/>
      <c r="BO28" s="5"/>
      <c r="BP28" s="5"/>
      <c r="BQ28" s="5"/>
      <c r="BR28" s="5"/>
      <c r="BS28" s="5"/>
      <c r="BT28" s="5"/>
      <c r="BU28" s="5"/>
      <c r="BV28" s="5"/>
      <c r="BW28" s="5"/>
    </row>
    <row r="29" spans="1:75">
      <c r="A29" s="5"/>
      <c r="B29" s="33"/>
      <c r="D29" s="5"/>
      <c r="E29" s="5"/>
      <c r="F29" s="5"/>
      <c r="BB29" s="5"/>
      <c r="BC29" s="5"/>
      <c r="BD29" s="5"/>
      <c r="BE29" s="5"/>
      <c r="BF29" s="5"/>
      <c r="BG29" s="5"/>
      <c r="BH29" s="5"/>
      <c r="BI29" s="5"/>
      <c r="BJ29" s="5"/>
      <c r="BK29" s="5"/>
      <c r="BL29" s="5"/>
      <c r="BM29" s="5"/>
      <c r="BN29" s="5"/>
      <c r="BO29" s="5"/>
      <c r="BP29" s="5"/>
      <c r="BQ29" s="5"/>
      <c r="BR29" s="5"/>
      <c r="BS29" s="5"/>
      <c r="BT29" s="5"/>
      <c r="BU29" s="5"/>
      <c r="BV29" s="5"/>
      <c r="BW29" s="5"/>
    </row>
    <row r="30" spans="1:75">
      <c r="A30" s="5"/>
      <c r="B30" s="33"/>
      <c r="C30" s="34"/>
      <c r="D30" s="8"/>
      <c r="E30" s="8"/>
      <c r="F30" s="8"/>
      <c r="G30" s="8"/>
      <c r="BB30" s="5"/>
      <c r="BC30" s="5"/>
      <c r="BD30" s="5"/>
      <c r="BE30" s="5"/>
      <c r="BF30" s="5"/>
      <c r="BG30" s="5"/>
      <c r="BH30" s="5"/>
      <c r="BI30" s="5"/>
      <c r="BJ30" s="5"/>
      <c r="BK30" s="5"/>
      <c r="BL30" s="5"/>
      <c r="BM30" s="5"/>
      <c r="BN30" s="5"/>
      <c r="BO30" s="5"/>
      <c r="BP30" s="5"/>
      <c r="BQ30" s="5"/>
      <c r="BR30" s="5"/>
      <c r="BS30" s="5"/>
      <c r="BT30" s="5"/>
      <c r="BU30" s="5"/>
      <c r="BV30" s="5"/>
      <c r="BW30" s="5"/>
    </row>
    <row r="31" spans="1:75">
      <c r="A31" s="5"/>
      <c r="B31" s="33" t="s">
        <v>90</v>
      </c>
      <c r="D31" s="34"/>
      <c r="E31" s="34"/>
      <c r="F31" s="34"/>
      <c r="G31" s="8"/>
      <c r="BB31" s="5"/>
      <c r="BC31" s="5"/>
      <c r="BD31" s="5"/>
      <c r="BE31" s="5"/>
      <c r="BF31" s="5"/>
      <c r="BG31" s="5"/>
      <c r="BH31" s="5"/>
      <c r="BI31" s="5"/>
      <c r="BJ31" s="5"/>
      <c r="BK31" s="5"/>
      <c r="BL31" s="5"/>
      <c r="BM31" s="5"/>
      <c r="BN31" s="5"/>
      <c r="BO31" s="5"/>
      <c r="BP31" s="5"/>
      <c r="BQ31" s="5"/>
      <c r="BR31" s="5"/>
      <c r="BS31" s="5"/>
      <c r="BT31" s="5"/>
      <c r="BU31" s="5"/>
      <c r="BV31" s="5"/>
      <c r="BW31" s="5"/>
    </row>
    <row r="32" spans="1:75">
      <c r="A32" s="5"/>
      <c r="B32" s="33"/>
      <c r="C32" s="32"/>
      <c r="D32" s="31"/>
      <c r="E32" s="31"/>
      <c r="F32" s="34"/>
      <c r="G32" s="8"/>
      <c r="BB32" s="5"/>
      <c r="BC32" s="5"/>
      <c r="BD32" s="5"/>
      <c r="BE32" s="5"/>
      <c r="BF32" s="5"/>
      <c r="BG32" s="5"/>
      <c r="BH32" s="5"/>
      <c r="BI32" s="5"/>
      <c r="BJ32" s="5"/>
      <c r="BK32" s="5"/>
      <c r="BL32" s="5"/>
      <c r="BM32" s="5"/>
      <c r="BN32" s="5"/>
      <c r="BO32" s="5"/>
      <c r="BP32" s="5"/>
      <c r="BQ32" s="5"/>
      <c r="BR32" s="5"/>
      <c r="BS32" s="5"/>
      <c r="BT32" s="5"/>
      <c r="BU32" s="5"/>
      <c r="BV32" s="5"/>
      <c r="BW32" s="5"/>
    </row>
    <row r="33" spans="1:75">
      <c r="A33" s="5"/>
      <c r="B33" s="33"/>
      <c r="C33" s="34" t="s">
        <v>429</v>
      </c>
      <c r="D33" s="34"/>
      <c r="E33" s="34"/>
      <c r="F33" s="34"/>
      <c r="G33" s="8"/>
      <c r="BB33" s="5"/>
      <c r="BC33" s="5"/>
      <c r="BD33" s="5"/>
      <c r="BE33" s="5"/>
      <c r="BF33" s="5"/>
      <c r="BG33" s="5"/>
      <c r="BH33" s="5"/>
      <c r="BI33" s="5"/>
      <c r="BJ33" s="5"/>
      <c r="BK33" s="5"/>
      <c r="BL33" s="5"/>
      <c r="BM33" s="5"/>
      <c r="BN33" s="5"/>
      <c r="BO33" s="5"/>
      <c r="BP33" s="5"/>
      <c r="BQ33" s="5"/>
      <c r="BR33" s="5"/>
      <c r="BS33" s="5"/>
      <c r="BT33" s="5"/>
      <c r="BU33" s="5"/>
      <c r="BV33" s="5"/>
      <c r="BW33" s="5"/>
    </row>
    <row r="34" spans="1:75">
      <c r="A34" s="5"/>
      <c r="B34" s="33"/>
      <c r="C34" s="34" t="s">
        <v>480</v>
      </c>
      <c r="D34" s="34"/>
      <c r="E34" s="34"/>
      <c r="F34" s="34"/>
      <c r="G34" s="8"/>
      <c r="BB34" s="5"/>
      <c r="BC34" s="5"/>
      <c r="BD34" s="5"/>
      <c r="BE34" s="5"/>
      <c r="BF34" s="5"/>
      <c r="BG34" s="5"/>
      <c r="BH34" s="5"/>
      <c r="BI34" s="5"/>
      <c r="BJ34" s="5"/>
      <c r="BK34" s="5"/>
      <c r="BL34" s="5"/>
      <c r="BM34" s="5"/>
      <c r="BN34" s="5"/>
      <c r="BO34" s="5"/>
      <c r="BP34" s="5"/>
      <c r="BQ34" s="5"/>
      <c r="BR34" s="5"/>
      <c r="BS34" s="5"/>
      <c r="BT34" s="5"/>
      <c r="BU34" s="5"/>
      <c r="BV34" s="5"/>
      <c r="BW34" s="5"/>
    </row>
    <row r="35" spans="1:75">
      <c r="A35" s="5"/>
      <c r="B35" s="33"/>
      <c r="C35" s="34"/>
      <c r="D35" s="34"/>
      <c r="E35" s="34"/>
      <c r="F35" s="34"/>
      <c r="G35" s="8"/>
      <c r="BB35" s="5"/>
      <c r="BC35" s="5"/>
      <c r="BD35" s="5"/>
      <c r="BE35" s="5"/>
      <c r="BF35" s="5"/>
      <c r="BG35" s="5"/>
      <c r="BH35" s="5"/>
      <c r="BI35" s="5"/>
      <c r="BJ35" s="5"/>
      <c r="BK35" s="5"/>
      <c r="BL35" s="5"/>
      <c r="BM35" s="5"/>
      <c r="BN35" s="5"/>
      <c r="BO35" s="5"/>
      <c r="BP35" s="5"/>
      <c r="BQ35" s="5"/>
      <c r="BR35" s="5"/>
      <c r="BS35" s="5"/>
      <c r="BT35" s="5"/>
      <c r="BU35" s="5"/>
      <c r="BV35" s="5"/>
      <c r="BW35" s="5"/>
    </row>
    <row r="36" spans="1:75">
      <c r="A36" s="5"/>
      <c r="B36" s="33"/>
      <c r="C36" s="34"/>
      <c r="D36" s="34"/>
      <c r="E36" s="34"/>
      <c r="F36" s="34"/>
      <c r="G36" s="8"/>
      <c r="BB36" s="5"/>
      <c r="BC36" s="5"/>
      <c r="BD36" s="5"/>
      <c r="BE36" s="5"/>
      <c r="BF36" s="5"/>
      <c r="BG36" s="5"/>
      <c r="BH36" s="5"/>
      <c r="BI36" s="5"/>
      <c r="BJ36" s="5"/>
      <c r="BK36" s="5"/>
      <c r="BL36" s="5"/>
      <c r="BM36" s="5"/>
      <c r="BN36" s="5"/>
      <c r="BO36" s="5"/>
      <c r="BP36" s="5"/>
      <c r="BQ36" s="5"/>
      <c r="BR36" s="5"/>
      <c r="BS36" s="5"/>
      <c r="BT36" s="5"/>
      <c r="BU36" s="5"/>
      <c r="BV36" s="5"/>
      <c r="BW36" s="5"/>
    </row>
    <row r="37" spans="1:75">
      <c r="B37" s="33" t="s">
        <v>89</v>
      </c>
      <c r="C37" s="5"/>
      <c r="D37" s="34"/>
      <c r="E37" s="34"/>
      <c r="F37" s="34"/>
      <c r="G37" s="8"/>
      <c r="BB37" s="5"/>
      <c r="BC37" s="5"/>
      <c r="BD37" s="5"/>
      <c r="BE37" s="5"/>
      <c r="BF37" s="5"/>
      <c r="BG37" s="5"/>
      <c r="BH37" s="5"/>
      <c r="BI37" s="5"/>
      <c r="BJ37" s="5"/>
      <c r="BK37" s="5"/>
      <c r="BL37" s="5"/>
      <c r="BM37" s="5"/>
      <c r="BN37" s="5"/>
      <c r="BO37" s="5"/>
      <c r="BP37" s="5"/>
      <c r="BQ37" s="5"/>
      <c r="BR37" s="5"/>
      <c r="BS37" s="5"/>
      <c r="BT37" s="5"/>
      <c r="BU37" s="5"/>
      <c r="BV37" s="5"/>
      <c r="BW37" s="5"/>
    </row>
    <row r="38" spans="1:75">
      <c r="B38" s="33"/>
      <c r="C38" s="32"/>
      <c r="D38" s="31"/>
      <c r="E38" s="31"/>
      <c r="F38" s="34"/>
      <c r="G38" s="8"/>
      <c r="BB38" s="5"/>
      <c r="BC38" s="5"/>
      <c r="BD38" s="5"/>
      <c r="BE38" s="5"/>
      <c r="BF38" s="5"/>
      <c r="BG38" s="5"/>
      <c r="BH38" s="5"/>
      <c r="BI38" s="5"/>
      <c r="BJ38" s="5"/>
      <c r="BK38" s="5"/>
      <c r="BL38" s="5"/>
      <c r="BM38" s="5"/>
      <c r="BN38" s="5"/>
      <c r="BO38" s="5"/>
      <c r="BP38" s="5"/>
      <c r="BQ38" s="5"/>
      <c r="BR38" s="5"/>
      <c r="BS38" s="5"/>
      <c r="BT38" s="5"/>
      <c r="BU38" s="5"/>
      <c r="BV38" s="5"/>
      <c r="BW38" s="5"/>
    </row>
    <row r="39" spans="1:75">
      <c r="B39" s="33"/>
      <c r="C39" s="34" t="s">
        <v>121</v>
      </c>
      <c r="D39" s="34"/>
      <c r="E39" s="34"/>
      <c r="F39" s="34"/>
      <c r="G39" s="8"/>
      <c r="BB39" s="5"/>
      <c r="BC39" s="5"/>
      <c r="BD39" s="5"/>
      <c r="BE39" s="5"/>
      <c r="BF39" s="5"/>
      <c r="BG39" s="5"/>
      <c r="BH39" s="5"/>
      <c r="BI39" s="5"/>
      <c r="BJ39" s="5"/>
      <c r="BK39" s="5"/>
      <c r="BL39" s="5"/>
      <c r="BM39" s="5"/>
      <c r="BN39" s="5"/>
      <c r="BO39" s="5"/>
      <c r="BP39" s="5"/>
      <c r="BQ39" s="5"/>
      <c r="BR39" s="5"/>
      <c r="BS39" s="5"/>
      <c r="BT39" s="5"/>
      <c r="BU39" s="5"/>
      <c r="BV39" s="5"/>
      <c r="BW39" s="5"/>
    </row>
    <row r="40" spans="1:75">
      <c r="B40" s="33"/>
      <c r="C40" s="34" t="s">
        <v>481</v>
      </c>
      <c r="D40" s="34"/>
      <c r="E40" s="34"/>
      <c r="F40" s="34"/>
      <c r="G40" s="8"/>
      <c r="BB40" s="5"/>
      <c r="BC40" s="5"/>
      <c r="BD40" s="5"/>
      <c r="BE40" s="5"/>
      <c r="BF40" s="5"/>
      <c r="BG40" s="5"/>
      <c r="BH40" s="5"/>
      <c r="BI40" s="5"/>
      <c r="BJ40" s="5"/>
      <c r="BK40" s="5"/>
      <c r="BL40" s="5"/>
      <c r="BM40" s="5"/>
      <c r="BN40" s="5"/>
      <c r="BO40" s="5"/>
      <c r="BP40" s="5"/>
      <c r="BQ40" s="5"/>
      <c r="BR40" s="5"/>
      <c r="BS40" s="5"/>
      <c r="BT40" s="5"/>
      <c r="BU40" s="5"/>
      <c r="BV40" s="5"/>
      <c r="BW40" s="5"/>
    </row>
    <row r="41" spans="1:75">
      <c r="B41" s="33"/>
      <c r="C41" s="34"/>
      <c r="D41" s="34"/>
      <c r="E41" s="34"/>
      <c r="F41" s="34"/>
      <c r="G41" s="8"/>
      <c r="BB41" s="5"/>
      <c r="BC41" s="5"/>
      <c r="BD41" s="5"/>
      <c r="BE41" s="5"/>
      <c r="BF41" s="5"/>
      <c r="BG41" s="5"/>
      <c r="BH41" s="5"/>
      <c r="BI41" s="5"/>
      <c r="BJ41" s="5"/>
      <c r="BK41" s="5"/>
      <c r="BL41" s="5"/>
      <c r="BM41" s="5"/>
      <c r="BN41" s="5"/>
      <c r="BO41" s="5"/>
      <c r="BP41" s="5"/>
      <c r="BQ41" s="5"/>
      <c r="BR41" s="5"/>
      <c r="BS41" s="5"/>
      <c r="BT41" s="5"/>
      <c r="BU41" s="5"/>
      <c r="BV41" s="5"/>
      <c r="BW41" s="5"/>
    </row>
    <row r="42" spans="1:75">
      <c r="B42" s="33"/>
      <c r="C42" s="34"/>
      <c r="D42" s="34"/>
      <c r="E42" s="34"/>
      <c r="F42" s="34"/>
      <c r="G42" s="8"/>
      <c r="BB42" s="5"/>
      <c r="BC42" s="5"/>
      <c r="BD42" s="5"/>
      <c r="BE42" s="5"/>
      <c r="BF42" s="5"/>
      <c r="BG42" s="5"/>
      <c r="BH42" s="5"/>
      <c r="BI42" s="5"/>
      <c r="BJ42" s="5"/>
      <c r="BK42" s="5"/>
      <c r="BL42" s="5"/>
      <c r="BM42" s="5"/>
      <c r="BN42" s="5"/>
      <c r="BO42" s="5"/>
      <c r="BP42" s="5"/>
      <c r="BQ42" s="5"/>
      <c r="BR42" s="5"/>
      <c r="BS42" s="5"/>
      <c r="BT42" s="5"/>
      <c r="BU42" s="5"/>
      <c r="BV42" s="5"/>
      <c r="BW42" s="5"/>
    </row>
    <row r="43" spans="1:75">
      <c r="B43" s="33"/>
      <c r="C43" s="5"/>
      <c r="D43" s="34"/>
      <c r="E43" s="34"/>
      <c r="F43" s="34"/>
      <c r="G43" s="8"/>
      <c r="BB43" s="5"/>
      <c r="BC43" s="5"/>
      <c r="BD43" s="5"/>
      <c r="BE43" s="5"/>
      <c r="BF43" s="5"/>
      <c r="BG43" s="5"/>
      <c r="BH43" s="5"/>
      <c r="BI43" s="5"/>
      <c r="BJ43" s="5"/>
      <c r="BK43" s="5"/>
      <c r="BL43" s="5"/>
      <c r="BM43" s="5"/>
      <c r="BN43" s="5"/>
      <c r="BO43" s="5"/>
      <c r="BP43" s="5"/>
      <c r="BQ43" s="5"/>
      <c r="BR43" s="5"/>
      <c r="BS43" s="5"/>
      <c r="BT43" s="5"/>
      <c r="BU43" s="5"/>
      <c r="BV43" s="5"/>
      <c r="BW43" s="5"/>
    </row>
    <row r="44" spans="1:75">
      <c r="B44" s="30"/>
      <c r="C44" s="5"/>
      <c r="D44" s="34"/>
      <c r="E44" s="34"/>
      <c r="F44" s="34"/>
      <c r="G44" s="8"/>
      <c r="BB44" s="5"/>
      <c r="BC44" s="5"/>
      <c r="BD44" s="5"/>
      <c r="BE44" s="5"/>
      <c r="BF44" s="5"/>
      <c r="BG44" s="5"/>
      <c r="BH44" s="5"/>
      <c r="BI44" s="5"/>
      <c r="BJ44" s="5"/>
      <c r="BK44" s="5"/>
      <c r="BL44" s="5"/>
      <c r="BM44" s="5"/>
      <c r="BN44" s="5"/>
      <c r="BO44" s="5"/>
      <c r="BP44" s="5"/>
      <c r="BQ44" s="5"/>
      <c r="BR44" s="5"/>
      <c r="BS44" s="5"/>
      <c r="BT44" s="5"/>
      <c r="BU44" s="5"/>
      <c r="BV44" s="5"/>
      <c r="BW44" s="5"/>
    </row>
    <row r="45" spans="1:75">
      <c r="B45" s="30"/>
      <c r="C45" s="5"/>
      <c r="D45" s="34"/>
      <c r="E45" s="34"/>
      <c r="F45" s="34"/>
      <c r="G45" s="8"/>
      <c r="BB45" s="5"/>
      <c r="BC45" s="5"/>
      <c r="BD45" s="5"/>
      <c r="BE45" s="5"/>
      <c r="BF45" s="5"/>
      <c r="BG45" s="5"/>
      <c r="BH45" s="5"/>
      <c r="BI45" s="5"/>
      <c r="BJ45" s="5"/>
      <c r="BK45" s="5"/>
      <c r="BL45" s="5"/>
      <c r="BM45" s="5"/>
      <c r="BN45" s="5"/>
      <c r="BO45" s="5"/>
      <c r="BP45" s="5"/>
      <c r="BQ45" s="5"/>
      <c r="BR45" s="5"/>
      <c r="BS45" s="5"/>
      <c r="BT45" s="5"/>
      <c r="BU45" s="5"/>
      <c r="BV45" s="5"/>
      <c r="BW45" s="5"/>
    </row>
    <row r="46" spans="1:75">
      <c r="B46" s="30"/>
      <c r="C46" s="29"/>
      <c r="D46" s="34"/>
      <c r="E46" s="34"/>
      <c r="F46" s="34"/>
      <c r="G46" s="8"/>
      <c r="BB46" s="5"/>
      <c r="BC46" s="5"/>
      <c r="BD46" s="5"/>
      <c r="BE46" s="5"/>
      <c r="BF46" s="5"/>
      <c r="BG46" s="5"/>
      <c r="BH46" s="5"/>
      <c r="BI46" s="5"/>
      <c r="BJ46" s="5"/>
      <c r="BK46" s="5"/>
      <c r="BL46" s="5"/>
      <c r="BM46" s="5"/>
      <c r="BN46" s="5"/>
      <c r="BO46" s="5"/>
      <c r="BP46" s="5"/>
      <c r="BQ46" s="5"/>
      <c r="BR46" s="5"/>
      <c r="BS46" s="5"/>
      <c r="BT46" s="5"/>
      <c r="BU46" s="5"/>
      <c r="BV46" s="5"/>
      <c r="BW46" s="5"/>
    </row>
    <row r="47" spans="1:75">
      <c r="C47" s="34"/>
      <c r="D47" s="34"/>
      <c r="E47" s="34"/>
      <c r="F47" s="34"/>
      <c r="G47" s="8"/>
      <c r="BB47" s="5"/>
      <c r="BC47" s="5"/>
      <c r="BD47" s="5"/>
      <c r="BE47" s="5"/>
      <c r="BF47" s="5"/>
      <c r="BG47" s="5"/>
      <c r="BH47" s="5"/>
      <c r="BI47" s="5"/>
      <c r="BJ47" s="5"/>
      <c r="BK47" s="5"/>
      <c r="BL47" s="5"/>
      <c r="BM47" s="5"/>
      <c r="BN47" s="5"/>
      <c r="BO47" s="5"/>
      <c r="BP47" s="5"/>
      <c r="BQ47" s="5"/>
      <c r="BR47" s="5"/>
      <c r="BS47" s="5"/>
      <c r="BT47" s="5"/>
      <c r="BU47" s="5"/>
      <c r="BV47" s="5"/>
      <c r="BW47" s="5"/>
    </row>
    <row r="48" spans="1:75">
      <c r="BB48" s="5"/>
      <c r="BC48" s="5"/>
      <c r="BD48" s="5"/>
      <c r="BE48" s="5"/>
      <c r="BF48" s="5"/>
      <c r="BG48" s="5"/>
      <c r="BH48" s="5"/>
      <c r="BI48" s="5"/>
      <c r="BJ48" s="5"/>
      <c r="BK48" s="5"/>
      <c r="BL48" s="5"/>
      <c r="BM48" s="5"/>
      <c r="BN48" s="5"/>
      <c r="BO48" s="5"/>
      <c r="BP48" s="5"/>
      <c r="BQ48" s="5"/>
      <c r="BR48" s="5"/>
      <c r="BS48" s="5"/>
      <c r="BT48" s="5"/>
      <c r="BU48" s="5"/>
      <c r="BV48" s="5"/>
      <c r="BW48" s="5"/>
    </row>
    <row r="49" spans="1:9" s="9" customFormat="1" ht="30" customHeight="1">
      <c r="A49" s="28" t="s">
        <v>88</v>
      </c>
      <c r="B49" s="14"/>
      <c r="D49" s="10"/>
      <c r="E49" s="10"/>
      <c r="F49" s="10"/>
      <c r="H49" s="5"/>
      <c r="I49" s="5"/>
    </row>
    <row r="50" spans="1:9" s="79" customFormat="1" ht="15" customHeight="1">
      <c r="C50" s="80"/>
      <c r="D50" s="81"/>
      <c r="E50" s="82"/>
      <c r="F50" s="82"/>
      <c r="H50" s="83"/>
      <c r="I50" s="83"/>
    </row>
    <row r="51" spans="1:9" s="80" customFormat="1" ht="15" customHeight="1">
      <c r="A51" s="81">
        <f>'100-109'!A75</f>
        <v>100</v>
      </c>
      <c r="B51" s="84" t="str">
        <f>'100-109'!B75</f>
        <v>GENERAL</v>
      </c>
      <c r="D51" s="81"/>
      <c r="E51" s="81"/>
      <c r="F51" s="81"/>
      <c r="H51" s="85"/>
      <c r="I51" s="85"/>
    </row>
    <row r="52" spans="1:9" s="80" customFormat="1" ht="15" customHeight="1">
      <c r="A52" s="81">
        <f>'100-109'!A88</f>
        <v>101</v>
      </c>
      <c r="B52" s="84" t="str">
        <f>'100-109'!B88</f>
        <v>VESSEL PARTICULARS</v>
      </c>
      <c r="D52" s="81"/>
      <c r="E52" s="81"/>
      <c r="F52" s="81"/>
      <c r="H52" s="85"/>
      <c r="I52" s="85"/>
    </row>
    <row r="53" spans="1:9" s="80" customFormat="1" ht="15" customHeight="1">
      <c r="A53" s="81">
        <f>A112</f>
        <v>102</v>
      </c>
      <c r="B53" s="84" t="str">
        <f>B112</f>
        <v>TANK IDENTIFICATION</v>
      </c>
      <c r="D53" s="81"/>
      <c r="E53" s="81"/>
      <c r="F53" s="81"/>
      <c r="H53" s="85"/>
      <c r="I53" s="85"/>
    </row>
    <row r="54" spans="1:9" s="80" customFormat="1" ht="15" customHeight="1">
      <c r="A54" s="81">
        <f>'100-109'!A149</f>
        <v>103</v>
      </c>
      <c r="B54" s="84" t="str">
        <f>'100-109'!B149</f>
        <v>DEFINITIONS, ABBREVIATIONS, AND UNITS</v>
      </c>
      <c r="D54" s="81"/>
      <c r="E54" s="81"/>
      <c r="F54" s="81"/>
      <c r="H54" s="85"/>
      <c r="I54" s="85"/>
    </row>
    <row r="55" spans="1:9" s="80" customFormat="1" ht="15" customHeight="1">
      <c r="A55" s="81">
        <f>'100-109'!A181</f>
        <v>104</v>
      </c>
      <c r="B55" s="84" t="str">
        <f>'100-109'!B181</f>
        <v>COORDINATE SYSTEM</v>
      </c>
      <c r="D55" s="81"/>
      <c r="E55" s="81"/>
      <c r="F55" s="81"/>
      <c r="H55" s="85"/>
      <c r="I55" s="85"/>
    </row>
    <row r="56" spans="1:9" s="80" customFormat="1" ht="15" customHeight="1">
      <c r="A56" s="81">
        <f>'100-109'!A189</f>
        <v>105</v>
      </c>
      <c r="B56" s="84" t="str">
        <f>'100-109'!B189</f>
        <v>DRAFT MARK LOCATION</v>
      </c>
      <c r="D56" s="81"/>
      <c r="E56" s="81"/>
      <c r="F56" s="81"/>
      <c r="H56" s="85"/>
      <c r="I56" s="85"/>
    </row>
    <row r="57" spans="1:9" s="80" customFormat="1" ht="15" customHeight="1">
      <c r="A57" s="81">
        <f>'100-109'!A194</f>
        <v>107</v>
      </c>
      <c r="B57" s="84" t="str">
        <f>'100-109'!B194</f>
        <v>CONDITION OF THE VESSEL FOR THE STABILITY TEST</v>
      </c>
      <c r="D57" s="81"/>
      <c r="E57" s="81"/>
      <c r="F57" s="81"/>
      <c r="H57" s="85"/>
      <c r="I57" s="85"/>
    </row>
    <row r="58" spans="1:9" s="80" customFormat="1" ht="15" customHeight="1">
      <c r="A58" s="81">
        <f>A279</f>
        <v>108</v>
      </c>
      <c r="B58" s="84" t="str">
        <f>B279</f>
        <v>LIGHTSHIP SURVEY PROCEDURE</v>
      </c>
      <c r="D58" s="81"/>
      <c r="E58" s="81"/>
      <c r="F58" s="81"/>
      <c r="H58" s="85"/>
      <c r="I58" s="85"/>
    </row>
    <row r="59" spans="1:9" s="80" customFormat="1" ht="15" customHeight="1">
      <c r="A59" s="81">
        <f>A291</f>
        <v>109</v>
      </c>
      <c r="B59" s="84" t="str">
        <f>B291</f>
        <v>INCLINING EXPERIMENT PROCEDURE</v>
      </c>
      <c r="D59" s="81"/>
      <c r="E59" s="81"/>
      <c r="F59" s="81"/>
      <c r="H59" s="85"/>
      <c r="I59" s="85"/>
    </row>
    <row r="60" spans="1:9" s="80" customFormat="1" ht="15" customHeight="1">
      <c r="A60" s="81">
        <f>A325</f>
        <v>110</v>
      </c>
      <c r="B60" s="84" t="str">
        <f>B325</f>
        <v>INCLINING WEIGHT CALCULATION</v>
      </c>
      <c r="D60" s="81"/>
      <c r="E60" s="81"/>
      <c r="F60" s="81"/>
      <c r="H60" s="85"/>
      <c r="I60" s="85"/>
    </row>
    <row r="61" spans="1:9" s="80" customFormat="1" ht="15" customHeight="1">
      <c r="A61" s="81"/>
      <c r="B61" s="84"/>
      <c r="D61" s="81"/>
      <c r="E61" s="81"/>
      <c r="F61" s="81"/>
      <c r="H61" s="85"/>
      <c r="I61" s="85"/>
    </row>
    <row r="62" spans="1:9" s="80" customFormat="1" ht="15" customHeight="1">
      <c r="D62" s="81"/>
      <c r="E62" s="81"/>
      <c r="F62" s="81"/>
      <c r="H62" s="85"/>
      <c r="I62" s="85"/>
    </row>
    <row r="63" spans="1:9" s="80" customFormat="1" ht="15" customHeight="1">
      <c r="A63" s="80" t="str">
        <f>'Appendix A'!A5</f>
        <v>APPENDIX A</v>
      </c>
      <c r="C63" s="80" t="str">
        <f>'Appendix A'!C5</f>
        <v>RESULTS OF LIGHTSHIP SURVEY</v>
      </c>
      <c r="D63" s="81"/>
      <c r="E63" s="81"/>
      <c r="F63" s="81"/>
      <c r="H63" s="85"/>
      <c r="I63" s="85"/>
    </row>
    <row r="64" spans="1:9" s="80" customFormat="1" ht="15" customHeight="1">
      <c r="A64" s="80" t="str">
        <f>'Appendix B'!A5</f>
        <v>APPENDIX B</v>
      </c>
      <c r="C64" s="80" t="str">
        <f>'Appendix B'!C5</f>
        <v>BLANK WORKSHEETS FOR INCLINING EXPERIMENT</v>
      </c>
      <c r="D64" s="81"/>
      <c r="E64" s="81"/>
      <c r="F64" s="81"/>
      <c r="H64" s="85"/>
      <c r="I64" s="85"/>
    </row>
    <row r="65" spans="1:29" s="80" customFormat="1" ht="15" customHeight="1">
      <c r="A65" s="80" t="str">
        <f>'Appendix C'!A5</f>
        <v>APPENDIX C</v>
      </c>
      <c r="C65" s="80" t="str">
        <f>'Appendix C'!C5</f>
        <v>INCLINING AGENDA</v>
      </c>
      <c r="E65" s="81"/>
      <c r="F65" s="81"/>
      <c r="H65" s="85"/>
    </row>
    <row r="66" spans="1:29" s="80" customFormat="1" ht="15" customHeight="1">
      <c r="A66" s="80" t="str">
        <f>'Appendix D'!A5</f>
        <v>APPENDIX D</v>
      </c>
      <c r="C66" s="80" t="str">
        <f>'Appendix D'!C5</f>
        <v>EQUIPMENT LIST</v>
      </c>
      <c r="E66" s="81"/>
      <c r="F66" s="81"/>
      <c r="H66" s="85"/>
    </row>
    <row r="67" spans="1:29" s="80" customFormat="1" ht="15" customHeight="1">
      <c r="A67" s="80" t="str">
        <f>'Appendix E'!A5</f>
        <v>APPENDIX E</v>
      </c>
      <c r="C67" s="80" t="str">
        <f>'Appendix E'!B7</f>
        <v>PRE-INCLINING CHECKLIST</v>
      </c>
      <c r="E67" s="81"/>
      <c r="F67" s="81"/>
      <c r="H67" s="85"/>
    </row>
    <row r="68" spans="1:29" s="80" customFormat="1" ht="15" customHeight="1">
      <c r="A68" s="86"/>
      <c r="B68" s="84"/>
      <c r="D68" s="81"/>
      <c r="E68" s="81"/>
      <c r="F68" s="81"/>
      <c r="H68" s="85"/>
      <c r="I68" s="85"/>
    </row>
    <row r="69" spans="1:29" s="80" customFormat="1" ht="15" customHeight="1">
      <c r="B69" s="84"/>
      <c r="D69" s="81"/>
      <c r="E69" s="81"/>
      <c r="F69" s="81"/>
      <c r="H69" s="85"/>
      <c r="I69" s="85"/>
    </row>
    <row r="70" spans="1:29" s="80" customFormat="1" ht="15" customHeight="1">
      <c r="A70" s="86"/>
      <c r="B70" s="84"/>
      <c r="D70" s="81"/>
      <c r="E70" s="81"/>
      <c r="F70" s="81"/>
      <c r="H70" s="85"/>
      <c r="I70" s="85"/>
    </row>
    <row r="71" spans="1:29" s="74" customFormat="1" ht="15" customHeight="1">
      <c r="A71" s="72"/>
      <c r="B71" s="71"/>
      <c r="C71" s="72"/>
      <c r="D71" s="70"/>
      <c r="E71" s="73"/>
      <c r="F71" s="73"/>
      <c r="H71" s="75"/>
      <c r="I71" s="75"/>
    </row>
    <row r="72" spans="1:29" s="74" customFormat="1" ht="15" customHeight="1">
      <c r="A72" s="76"/>
      <c r="B72" s="71"/>
      <c r="C72" s="72"/>
      <c r="D72" s="70"/>
      <c r="E72" s="73"/>
      <c r="F72" s="73"/>
      <c r="H72" s="75"/>
      <c r="I72" s="75"/>
    </row>
    <row r="73" spans="1:29" s="74" customFormat="1" ht="15" customHeight="1">
      <c r="A73" s="72"/>
      <c r="B73" s="71"/>
      <c r="C73" s="72"/>
      <c r="D73" s="70"/>
      <c r="E73" s="73"/>
      <c r="F73" s="73"/>
      <c r="H73" s="75"/>
      <c r="I73" s="75"/>
      <c r="AC73" s="74">
        <v>1.0249999999999999</v>
      </c>
    </row>
    <row r="74" spans="1:29" s="13" customFormat="1" ht="15" customHeight="1">
      <c r="B74" s="27"/>
      <c r="D74" s="14"/>
      <c r="E74" s="14"/>
      <c r="F74" s="14"/>
      <c r="H74" s="5"/>
      <c r="I74" s="5"/>
    </row>
    <row r="75" spans="1:29" s="9" customFormat="1" ht="30" customHeight="1">
      <c r="A75" s="10">
        <v>100</v>
      </c>
      <c r="B75" s="10" t="s">
        <v>87</v>
      </c>
      <c r="D75" s="10"/>
      <c r="E75" s="10"/>
      <c r="F75" s="10"/>
      <c r="H75" s="5"/>
      <c r="I75" s="5"/>
    </row>
    <row r="76" spans="1:29" s="9" customFormat="1" ht="27" customHeight="1">
      <c r="A76" s="10"/>
      <c r="B76" s="284" t="s">
        <v>434</v>
      </c>
      <c r="C76" s="284"/>
      <c r="D76" s="284"/>
      <c r="E76" s="284"/>
      <c r="F76" s="284"/>
      <c r="G76" s="284"/>
      <c r="H76" s="5"/>
      <c r="I76" s="5"/>
    </row>
    <row r="77" spans="1:29" s="9" customFormat="1">
      <c r="A77" s="10"/>
      <c r="B77" s="128"/>
      <c r="C77" s="128"/>
      <c r="D77" s="128"/>
      <c r="E77" s="128"/>
      <c r="F77" s="128"/>
      <c r="G77" s="128"/>
      <c r="H77" s="5"/>
      <c r="I77" s="5"/>
    </row>
    <row r="78" spans="1:29" s="9" customFormat="1" ht="38.25" customHeight="1">
      <c r="A78" s="10"/>
      <c r="B78" s="284" t="s">
        <v>420</v>
      </c>
      <c r="C78" s="284"/>
      <c r="D78" s="284"/>
      <c r="E78" s="284"/>
      <c r="F78" s="284"/>
      <c r="G78" s="284"/>
      <c r="H78" s="5"/>
      <c r="I78" s="5"/>
    </row>
    <row r="79" spans="1:29" s="9" customFormat="1">
      <c r="A79" s="10"/>
      <c r="B79" s="92"/>
      <c r="C79" s="92"/>
      <c r="D79" s="92"/>
      <c r="E79" s="92"/>
      <c r="F79" s="92"/>
      <c r="G79" s="92"/>
      <c r="H79" s="5"/>
      <c r="I79" s="5"/>
    </row>
    <row r="80" spans="1:29" s="9" customFormat="1">
      <c r="A80" s="10"/>
      <c r="B80" s="34" t="s">
        <v>138</v>
      </c>
      <c r="C80" s="89"/>
      <c r="D80" s="36"/>
      <c r="E80" s="36"/>
      <c r="F80" s="36"/>
      <c r="G80" s="36"/>
      <c r="H80" s="5"/>
      <c r="I80" s="5"/>
    </row>
    <row r="81" spans="1:75" s="9" customFormat="1">
      <c r="A81" s="10"/>
      <c r="B81" s="34"/>
      <c r="C81" s="89"/>
      <c r="D81" s="89"/>
      <c r="E81" s="89"/>
      <c r="F81" s="89"/>
      <c r="G81" s="89"/>
      <c r="H81" s="5"/>
      <c r="I81" s="5"/>
    </row>
    <row r="82" spans="1:75" s="13" customFormat="1">
      <c r="A82" s="14"/>
      <c r="B82" s="101" t="s">
        <v>326</v>
      </c>
      <c r="C82" s="78"/>
      <c r="F82" s="36"/>
      <c r="G82" s="36"/>
      <c r="H82" s="14"/>
    </row>
    <row r="83" spans="1:75" s="87" customFormat="1" ht="25.5" customHeight="1">
      <c r="A83" s="35"/>
      <c r="C83" s="271" t="s">
        <v>140</v>
      </c>
      <c r="D83" s="271"/>
      <c r="E83" s="271"/>
      <c r="F83" s="271"/>
      <c r="G83" s="271"/>
      <c r="H83" s="35"/>
    </row>
    <row r="84" spans="1:75" s="13" customFormat="1">
      <c r="A84" s="14"/>
      <c r="B84" s="101" t="s">
        <v>327</v>
      </c>
      <c r="C84" s="78"/>
      <c r="F84" s="89"/>
      <c r="G84" s="89"/>
      <c r="H84" s="14"/>
    </row>
    <row r="85" spans="1:75" s="87" customFormat="1" ht="38.1" customHeight="1">
      <c r="A85" s="35"/>
      <c r="C85" s="271" t="s">
        <v>139</v>
      </c>
      <c r="D85" s="271"/>
      <c r="E85" s="271"/>
      <c r="F85" s="271"/>
      <c r="G85" s="271"/>
      <c r="H85" s="35"/>
    </row>
    <row r="86" spans="1:75" s="13" customFormat="1">
      <c r="A86" s="14"/>
      <c r="B86" s="77"/>
      <c r="C86" s="78"/>
      <c r="F86" s="36"/>
      <c r="G86" s="36"/>
      <c r="H86" s="5"/>
      <c r="I86" s="5"/>
    </row>
    <row r="87" spans="1:75" s="9" customFormat="1">
      <c r="A87" s="10"/>
      <c r="C87" s="62"/>
      <c r="D87" s="62"/>
      <c r="E87" s="62"/>
      <c r="F87" s="62"/>
      <c r="G87" s="62"/>
      <c r="H87" s="5"/>
      <c r="I87" s="5"/>
    </row>
    <row r="88" spans="1:75" s="9" customFormat="1" ht="30" customHeight="1">
      <c r="A88" s="10">
        <v>101</v>
      </c>
      <c r="B88" s="10" t="s">
        <v>199</v>
      </c>
      <c r="D88" s="10"/>
      <c r="E88" s="10"/>
      <c r="F88" s="10"/>
      <c r="H88" s="5"/>
      <c r="I88" s="5"/>
    </row>
    <row r="89" spans="1:75" s="9" customFormat="1">
      <c r="A89" s="10"/>
      <c r="B89" s="10"/>
      <c r="C89" s="9" t="s">
        <v>438</v>
      </c>
      <c r="D89" s="10"/>
      <c r="E89" s="10"/>
      <c r="F89" s="10"/>
      <c r="H89" s="5"/>
      <c r="I89" s="5"/>
    </row>
    <row r="90" spans="1:75" s="9" customFormat="1">
      <c r="A90" s="10"/>
      <c r="B90" s="10"/>
      <c r="D90" s="10"/>
      <c r="E90" s="10"/>
      <c r="F90" s="10"/>
      <c r="H90" s="5"/>
      <c r="I90" s="5"/>
    </row>
    <row r="91" spans="1:75" s="8" customFormat="1">
      <c r="A91" s="34"/>
      <c r="B91" s="34"/>
      <c r="C91" s="102" t="s">
        <v>85</v>
      </c>
      <c r="D91" s="129" t="s">
        <v>435</v>
      </c>
      <c r="E91" s="34"/>
      <c r="F91" s="34"/>
      <c r="H91" s="58"/>
      <c r="J91" s="26"/>
      <c r="K91" s="59"/>
      <c r="L91" s="12"/>
      <c r="M91" s="12"/>
      <c r="N91" s="7"/>
      <c r="O91" s="7"/>
      <c r="P91" s="7"/>
      <c r="Q91" s="7"/>
      <c r="U91" s="12"/>
      <c r="V91" s="12"/>
      <c r="BB91" s="11"/>
      <c r="BC91" s="11"/>
      <c r="BD91" s="11"/>
      <c r="BE91" s="11"/>
      <c r="BF91" s="11"/>
      <c r="BG91" s="11"/>
      <c r="BH91" s="11"/>
      <c r="BI91" s="11"/>
      <c r="BJ91" s="11"/>
      <c r="BK91" s="11"/>
      <c r="BL91" s="11"/>
      <c r="BM91" s="11"/>
      <c r="BN91" s="11"/>
      <c r="BO91" s="11"/>
      <c r="BP91" s="11"/>
      <c r="BQ91" s="11"/>
      <c r="BR91" s="11"/>
      <c r="BS91" s="11"/>
      <c r="BT91" s="11"/>
      <c r="BU91" s="11"/>
      <c r="BV91" s="11"/>
      <c r="BW91" s="11"/>
    </row>
    <row r="92" spans="1:75" s="8" customFormat="1">
      <c r="A92" s="34"/>
      <c r="B92" s="34"/>
      <c r="C92" s="102" t="s">
        <v>84</v>
      </c>
      <c r="D92" s="59" t="s">
        <v>436</v>
      </c>
      <c r="E92" s="34"/>
      <c r="F92" s="34"/>
      <c r="H92" s="58"/>
      <c r="J92" s="26"/>
      <c r="K92" s="59"/>
      <c r="N92" s="7"/>
      <c r="O92" s="7"/>
      <c r="P92" s="7"/>
      <c r="Q92" s="7"/>
      <c r="BB92" s="11"/>
      <c r="BC92" s="11"/>
      <c r="BD92" s="11"/>
      <c r="BE92" s="11"/>
      <c r="BF92" s="11"/>
      <c r="BG92" s="11"/>
      <c r="BH92" s="11"/>
      <c r="BI92" s="11"/>
      <c r="BJ92" s="11"/>
      <c r="BK92" s="11"/>
      <c r="BL92" s="11"/>
      <c r="BM92" s="11"/>
      <c r="BN92" s="11"/>
      <c r="BO92" s="11"/>
      <c r="BP92" s="11"/>
      <c r="BQ92" s="11"/>
      <c r="BR92" s="11"/>
      <c r="BS92" s="11"/>
      <c r="BT92" s="11"/>
      <c r="BU92" s="11"/>
      <c r="BV92" s="11"/>
      <c r="BW92" s="11"/>
    </row>
    <row r="93" spans="1:75" s="8" customFormat="1">
      <c r="A93" s="34"/>
      <c r="B93" s="34"/>
      <c r="C93" s="103" t="s">
        <v>83</v>
      </c>
      <c r="D93" s="59">
        <v>658165</v>
      </c>
      <c r="E93" s="34" t="s">
        <v>453</v>
      </c>
      <c r="F93" s="34"/>
      <c r="H93" s="58"/>
      <c r="K93" s="59"/>
      <c r="N93" s="7"/>
      <c r="O93" s="7"/>
      <c r="P93" s="7"/>
      <c r="Q93" s="7"/>
      <c r="BB93" s="11"/>
      <c r="BC93" s="11"/>
      <c r="BD93" s="11"/>
      <c r="BE93" s="11"/>
      <c r="BF93" s="11"/>
      <c r="BG93" s="11"/>
      <c r="BH93" s="11"/>
      <c r="BI93" s="11"/>
      <c r="BJ93" s="11"/>
      <c r="BK93" s="11"/>
      <c r="BL93" s="11"/>
      <c r="BM93" s="11"/>
      <c r="BN93" s="11"/>
      <c r="BO93" s="11"/>
      <c r="BP93" s="11"/>
      <c r="BQ93" s="11"/>
      <c r="BR93" s="11"/>
      <c r="BS93" s="11"/>
      <c r="BT93" s="11"/>
      <c r="BU93" s="11"/>
      <c r="BV93" s="11"/>
      <c r="BW93" s="11"/>
    </row>
    <row r="94" spans="1:75" s="8" customFormat="1">
      <c r="A94" s="34"/>
      <c r="B94" s="34"/>
      <c r="C94" s="103" t="s">
        <v>82</v>
      </c>
      <c r="D94" s="59" t="s">
        <v>119</v>
      </c>
      <c r="E94" s="34"/>
      <c r="F94" s="34"/>
      <c r="H94" s="58"/>
      <c r="K94" s="59"/>
      <c r="N94" s="7"/>
      <c r="O94" s="7"/>
      <c r="P94" s="7"/>
      <c r="Q94" s="7"/>
      <c r="BB94" s="11"/>
      <c r="BC94" s="11"/>
      <c r="BD94" s="11"/>
      <c r="BE94" s="11"/>
      <c r="BF94" s="11"/>
      <c r="BG94" s="11"/>
      <c r="BH94" s="11"/>
      <c r="BI94" s="11"/>
      <c r="BJ94" s="11"/>
      <c r="BK94" s="11"/>
      <c r="BL94" s="11"/>
      <c r="BM94" s="11"/>
      <c r="BN94" s="11"/>
      <c r="BO94" s="11"/>
      <c r="BP94" s="11"/>
      <c r="BQ94" s="11"/>
      <c r="BR94" s="11"/>
      <c r="BS94" s="11"/>
      <c r="BT94" s="11"/>
      <c r="BU94" s="11"/>
      <c r="BV94" s="11"/>
      <c r="BW94" s="11"/>
    </row>
    <row r="95" spans="1:75" s="8" customFormat="1">
      <c r="A95" s="34"/>
      <c r="B95" s="34"/>
      <c r="C95" s="103" t="s">
        <v>407</v>
      </c>
      <c r="D95" s="105">
        <v>132.69999999999999</v>
      </c>
      <c r="E95" s="34" t="s">
        <v>0</v>
      </c>
      <c r="F95" s="34"/>
      <c r="K95" s="7"/>
      <c r="N95" s="7"/>
      <c r="O95" s="7"/>
      <c r="P95" s="7"/>
      <c r="Q95" s="7"/>
      <c r="BB95" s="11"/>
      <c r="BC95" s="11"/>
      <c r="BD95" s="11"/>
      <c r="BE95" s="11"/>
      <c r="BF95" s="11"/>
      <c r="BG95" s="11"/>
      <c r="BH95" s="11"/>
      <c r="BI95" s="11"/>
      <c r="BJ95" s="11"/>
      <c r="BK95" s="11"/>
      <c r="BL95" s="11"/>
      <c r="BM95" s="11"/>
      <c r="BN95" s="11"/>
      <c r="BO95" s="11"/>
      <c r="BP95" s="11"/>
      <c r="BQ95" s="11"/>
      <c r="BR95" s="11"/>
      <c r="BS95" s="11"/>
      <c r="BT95" s="11"/>
      <c r="BU95" s="11"/>
      <c r="BV95" s="11"/>
      <c r="BW95" s="11"/>
    </row>
    <row r="96" spans="1:75" s="8" customFormat="1">
      <c r="A96" s="34"/>
      <c r="B96" s="34"/>
      <c r="C96" s="103" t="s">
        <v>408</v>
      </c>
      <c r="D96" s="105">
        <v>34.5</v>
      </c>
      <c r="E96" s="34" t="s">
        <v>0</v>
      </c>
      <c r="F96" s="34"/>
      <c r="K96" s="7"/>
      <c r="N96" s="7"/>
      <c r="O96" s="7"/>
      <c r="P96" s="7"/>
      <c r="Q96" s="7"/>
      <c r="BB96" s="11"/>
      <c r="BC96" s="11"/>
      <c r="BD96" s="11"/>
      <c r="BE96" s="11"/>
      <c r="BF96" s="11"/>
      <c r="BG96" s="11"/>
      <c r="BH96" s="11"/>
      <c r="BI96" s="11"/>
      <c r="BJ96" s="11"/>
      <c r="BK96" s="11"/>
      <c r="BL96" s="11"/>
      <c r="BM96" s="11"/>
      <c r="BN96" s="11"/>
      <c r="BO96" s="11"/>
      <c r="BP96" s="11"/>
      <c r="BQ96" s="11"/>
      <c r="BR96" s="11"/>
      <c r="BS96" s="11"/>
      <c r="BT96" s="11"/>
      <c r="BU96" s="11"/>
      <c r="BV96" s="11"/>
      <c r="BW96" s="11"/>
    </row>
    <row r="97" spans="1:75" s="8" customFormat="1">
      <c r="A97" s="34"/>
      <c r="B97" s="34"/>
      <c r="C97" s="103" t="s">
        <v>464</v>
      </c>
      <c r="D97" s="105">
        <v>6.9</v>
      </c>
      <c r="E97" s="34" t="s">
        <v>0</v>
      </c>
      <c r="F97" s="34"/>
      <c r="K97" s="7"/>
      <c r="N97" s="7"/>
      <c r="O97" s="7"/>
      <c r="P97" s="7"/>
      <c r="Q97" s="7"/>
      <c r="BB97" s="11"/>
      <c r="BC97" s="11"/>
      <c r="BD97" s="11"/>
      <c r="BE97" s="11"/>
      <c r="BF97" s="11"/>
      <c r="BG97" s="11"/>
      <c r="BH97" s="11"/>
      <c r="BI97" s="11"/>
      <c r="BJ97" s="11"/>
      <c r="BK97" s="11"/>
      <c r="BL97" s="11"/>
      <c r="BM97" s="11"/>
      <c r="BN97" s="11"/>
      <c r="BO97" s="11"/>
      <c r="BP97" s="11"/>
      <c r="BQ97" s="11"/>
      <c r="BR97" s="11"/>
      <c r="BS97" s="11"/>
      <c r="BT97" s="11"/>
      <c r="BU97" s="11"/>
      <c r="BV97" s="11"/>
      <c r="BW97" s="11"/>
    </row>
    <row r="98" spans="1:75" s="8" customFormat="1">
      <c r="A98" s="34"/>
      <c r="B98" s="34"/>
      <c r="C98" s="103" t="s">
        <v>457</v>
      </c>
      <c r="D98" s="105">
        <v>97</v>
      </c>
      <c r="E98" s="34" t="s">
        <v>81</v>
      </c>
      <c r="F98" s="34"/>
      <c r="K98" s="7"/>
      <c r="N98" s="7"/>
      <c r="O98" s="7"/>
      <c r="P98" s="7"/>
      <c r="Q98" s="7"/>
      <c r="BB98" s="11"/>
      <c r="BC98" s="11"/>
      <c r="BD98" s="11"/>
      <c r="BE98" s="11"/>
      <c r="BF98" s="11"/>
      <c r="BG98" s="11"/>
      <c r="BH98" s="11"/>
      <c r="BI98" s="11"/>
      <c r="BJ98" s="11"/>
      <c r="BK98" s="11"/>
      <c r="BL98" s="11"/>
      <c r="BM98" s="11"/>
      <c r="BN98" s="11"/>
      <c r="BO98" s="11"/>
      <c r="BP98" s="11"/>
      <c r="BQ98" s="11"/>
      <c r="BR98" s="11"/>
      <c r="BS98" s="11"/>
      <c r="BT98" s="11"/>
      <c r="BU98" s="11"/>
      <c r="BV98" s="11"/>
      <c r="BW98" s="11"/>
    </row>
    <row r="99" spans="1:75" s="8" customFormat="1">
      <c r="A99" s="34"/>
      <c r="B99" s="34"/>
      <c r="C99" s="103" t="s">
        <v>454</v>
      </c>
      <c r="D99" s="105">
        <v>150</v>
      </c>
      <c r="E99" s="34" t="s">
        <v>0</v>
      </c>
      <c r="F99" s="34"/>
      <c r="K99" s="7"/>
      <c r="N99" s="7"/>
      <c r="O99" s="7"/>
      <c r="P99" s="7"/>
      <c r="Q99" s="7"/>
      <c r="BB99" s="11"/>
      <c r="BC99" s="11"/>
      <c r="BD99" s="11"/>
      <c r="BE99" s="11"/>
      <c r="BF99" s="11"/>
      <c r="BG99" s="11"/>
      <c r="BH99" s="11"/>
      <c r="BI99" s="11"/>
      <c r="BJ99" s="11"/>
      <c r="BK99" s="11"/>
      <c r="BL99" s="11"/>
      <c r="BM99" s="11"/>
      <c r="BN99" s="11"/>
      <c r="BO99" s="11"/>
      <c r="BP99" s="11"/>
      <c r="BQ99" s="11"/>
      <c r="BR99" s="11"/>
      <c r="BS99" s="11"/>
      <c r="BT99" s="11"/>
      <c r="BU99" s="11"/>
      <c r="BV99" s="11"/>
      <c r="BW99" s="11"/>
    </row>
    <row r="100" spans="1:75" s="8" customFormat="1">
      <c r="A100" s="34"/>
      <c r="B100" s="34"/>
      <c r="C100" s="103" t="s">
        <v>455</v>
      </c>
      <c r="D100" s="105">
        <v>34.6</v>
      </c>
      <c r="E100" s="34" t="s">
        <v>0</v>
      </c>
      <c r="F100" s="34"/>
      <c r="K100" s="7"/>
      <c r="N100" s="7"/>
      <c r="O100" s="7"/>
      <c r="P100" s="7"/>
      <c r="Q100" s="7"/>
      <c r="BB100" s="11"/>
      <c r="BC100" s="11"/>
      <c r="BD100" s="11"/>
      <c r="BE100" s="11"/>
      <c r="BF100" s="11"/>
      <c r="BG100" s="11"/>
      <c r="BH100" s="11"/>
      <c r="BI100" s="11"/>
      <c r="BJ100" s="11"/>
      <c r="BK100" s="11"/>
      <c r="BL100" s="11"/>
      <c r="BM100" s="11"/>
      <c r="BN100" s="11"/>
      <c r="BO100" s="11"/>
      <c r="BP100" s="11"/>
      <c r="BQ100" s="11"/>
      <c r="BR100" s="11"/>
      <c r="BS100" s="11"/>
      <c r="BT100" s="11"/>
      <c r="BU100" s="11"/>
      <c r="BV100" s="11"/>
      <c r="BW100" s="11"/>
    </row>
    <row r="101" spans="1:75" s="8" customFormat="1">
      <c r="A101" s="34"/>
      <c r="B101" s="34"/>
      <c r="C101" s="103" t="s">
        <v>456</v>
      </c>
      <c r="D101" s="105">
        <v>9.75</v>
      </c>
      <c r="E101" s="34" t="s">
        <v>0</v>
      </c>
      <c r="F101" s="34"/>
      <c r="K101" s="7"/>
      <c r="N101" s="7"/>
      <c r="O101" s="7"/>
      <c r="P101" s="7"/>
      <c r="Q101" s="7"/>
      <c r="BB101" s="11"/>
      <c r="BC101" s="11"/>
      <c r="BD101" s="11"/>
      <c r="BE101" s="11"/>
      <c r="BF101" s="11"/>
      <c r="BG101" s="11"/>
      <c r="BH101" s="11"/>
      <c r="BI101" s="11"/>
      <c r="BJ101" s="11"/>
      <c r="BK101" s="11"/>
      <c r="BL101" s="11"/>
      <c r="BM101" s="11"/>
      <c r="BN101" s="11"/>
      <c r="BO101" s="11"/>
      <c r="BP101" s="11"/>
      <c r="BQ101" s="11"/>
      <c r="BR101" s="11"/>
      <c r="BS101" s="11"/>
      <c r="BT101" s="11"/>
      <c r="BU101" s="11"/>
      <c r="BV101" s="11"/>
      <c r="BW101" s="11"/>
    </row>
    <row r="102" spans="1:75" s="8" customFormat="1">
      <c r="A102" s="34"/>
      <c r="B102" s="34"/>
      <c r="C102" s="103" t="s">
        <v>80</v>
      </c>
      <c r="D102" s="105" t="s">
        <v>696</v>
      </c>
      <c r="E102" s="34"/>
      <c r="F102" s="34"/>
      <c r="K102" s="7"/>
      <c r="N102" s="7"/>
      <c r="O102" s="7"/>
      <c r="P102" s="7"/>
      <c r="Q102" s="7"/>
      <c r="BB102" s="11"/>
      <c r="BC102" s="11"/>
      <c r="BD102" s="11"/>
      <c r="BE102" s="11"/>
      <c r="BF102" s="11"/>
      <c r="BG102" s="11"/>
      <c r="BH102" s="11"/>
      <c r="BI102" s="11"/>
      <c r="BJ102" s="11"/>
      <c r="BK102" s="11"/>
      <c r="BL102" s="11"/>
      <c r="BM102" s="11"/>
      <c r="BN102" s="11"/>
      <c r="BO102" s="11"/>
      <c r="BP102" s="11"/>
      <c r="BQ102" s="11"/>
      <c r="BR102" s="11"/>
      <c r="BS102" s="11"/>
      <c r="BT102" s="11"/>
      <c r="BU102" s="11"/>
      <c r="BV102" s="11"/>
      <c r="BW102" s="11"/>
    </row>
    <row r="103" spans="1:75" s="8" customFormat="1">
      <c r="A103" s="34"/>
      <c r="B103" s="34"/>
      <c r="C103" s="103" t="s">
        <v>79</v>
      </c>
      <c r="D103" s="104">
        <v>1983</v>
      </c>
      <c r="E103" s="34"/>
      <c r="F103" s="34"/>
      <c r="K103" s="7"/>
      <c r="N103" s="7"/>
      <c r="O103" s="7"/>
      <c r="P103" s="7"/>
      <c r="Q103" s="7"/>
      <c r="BB103" s="11"/>
      <c r="BC103" s="11"/>
      <c r="BD103" s="11"/>
      <c r="BE103" s="11"/>
      <c r="BF103" s="11"/>
      <c r="BG103" s="11"/>
      <c r="BH103" s="11"/>
      <c r="BI103" s="11"/>
      <c r="BJ103" s="11"/>
      <c r="BK103" s="11"/>
      <c r="BL103" s="11"/>
      <c r="BM103" s="11"/>
      <c r="BN103" s="11"/>
      <c r="BO103" s="11"/>
      <c r="BP103" s="11"/>
      <c r="BQ103" s="11"/>
      <c r="BR103" s="11"/>
      <c r="BS103" s="11"/>
      <c r="BT103" s="11"/>
      <c r="BU103" s="11"/>
      <c r="BV103" s="11"/>
      <c r="BW103" s="11"/>
    </row>
    <row r="104" spans="1:75" s="8" customFormat="1">
      <c r="A104" s="34"/>
      <c r="B104" s="34"/>
      <c r="C104" s="103" t="s">
        <v>78</v>
      </c>
      <c r="D104" s="130" t="s">
        <v>437</v>
      </c>
      <c r="E104" s="78"/>
      <c r="K104" s="7"/>
      <c r="N104" s="7"/>
      <c r="O104" s="7"/>
      <c r="P104" s="7"/>
      <c r="Q104" s="7"/>
      <c r="BB104" s="11"/>
      <c r="BC104" s="11"/>
      <c r="BD104" s="11"/>
      <c r="BE104" s="11"/>
      <c r="BF104" s="11"/>
      <c r="BG104" s="11"/>
      <c r="BH104" s="11"/>
      <c r="BI104" s="11"/>
      <c r="BJ104" s="11"/>
      <c r="BK104" s="11"/>
      <c r="BL104" s="11"/>
      <c r="BM104" s="11"/>
      <c r="BN104" s="11"/>
      <c r="BO104" s="11"/>
      <c r="BP104" s="11"/>
      <c r="BQ104" s="11"/>
      <c r="BR104" s="11"/>
      <c r="BS104" s="11"/>
      <c r="BT104" s="11"/>
      <c r="BU104" s="11"/>
      <c r="BV104" s="11"/>
      <c r="BW104" s="11"/>
    </row>
    <row r="105" spans="1:75" s="8" customFormat="1">
      <c r="A105" s="34"/>
      <c r="B105" s="34"/>
      <c r="C105" s="103" t="s">
        <v>77</v>
      </c>
      <c r="D105" s="105" t="s">
        <v>119</v>
      </c>
      <c r="E105" s="78"/>
      <c r="K105" s="7"/>
      <c r="N105" s="7"/>
      <c r="O105" s="7"/>
      <c r="P105" s="7"/>
      <c r="Q105" s="7"/>
      <c r="BB105" s="11"/>
      <c r="BC105" s="11"/>
      <c r="BD105" s="11"/>
      <c r="BE105" s="11"/>
      <c r="BF105" s="11"/>
      <c r="BG105" s="11"/>
      <c r="BH105" s="11"/>
      <c r="BI105" s="11"/>
      <c r="BJ105" s="11"/>
      <c r="BK105" s="11"/>
      <c r="BL105" s="11"/>
      <c r="BM105" s="11"/>
      <c r="BN105" s="11"/>
      <c r="BO105" s="11"/>
      <c r="BP105" s="11"/>
      <c r="BQ105" s="11"/>
      <c r="BR105" s="11"/>
      <c r="BS105" s="11"/>
      <c r="BT105" s="11"/>
      <c r="BU105" s="11"/>
      <c r="BV105" s="11"/>
      <c r="BW105" s="11"/>
    </row>
    <row r="106" spans="1:75" s="8" customFormat="1">
      <c r="A106" s="34"/>
      <c r="B106" s="34"/>
      <c r="C106" s="103" t="s">
        <v>76</v>
      </c>
      <c r="D106" s="105" t="s">
        <v>119</v>
      </c>
      <c r="E106" s="34"/>
      <c r="K106" s="7"/>
      <c r="N106" s="7"/>
      <c r="O106" s="7"/>
      <c r="P106" s="7"/>
      <c r="Q106" s="7"/>
      <c r="BB106" s="11"/>
      <c r="BC106" s="11"/>
      <c r="BD106" s="11"/>
      <c r="BE106" s="11"/>
      <c r="BF106" s="11"/>
      <c r="BG106" s="11"/>
      <c r="BH106" s="11"/>
      <c r="BI106" s="11"/>
      <c r="BJ106" s="11"/>
      <c r="BK106" s="11"/>
      <c r="BL106" s="11"/>
      <c r="BM106" s="11"/>
      <c r="BN106" s="11"/>
      <c r="BO106" s="11"/>
      <c r="BP106" s="11"/>
      <c r="BQ106" s="11"/>
      <c r="BR106" s="11"/>
      <c r="BS106" s="11"/>
      <c r="BT106" s="11"/>
      <c r="BU106" s="11"/>
      <c r="BV106" s="11"/>
      <c r="BW106" s="11"/>
    </row>
    <row r="107" spans="1:75">
      <c r="A107" s="34"/>
      <c r="B107" s="34"/>
      <c r="C107" s="5"/>
      <c r="D107" s="5"/>
      <c r="E107" s="5"/>
      <c r="F107" s="34"/>
      <c r="G107" s="8"/>
      <c r="H107" s="8"/>
      <c r="K107" s="7"/>
      <c r="Q107" s="7"/>
    </row>
    <row r="108" spans="1:75" ht="36" customHeight="1">
      <c r="A108" s="34"/>
      <c r="B108" s="35" t="s">
        <v>9</v>
      </c>
      <c r="C108" s="284" t="s">
        <v>477</v>
      </c>
      <c r="D108" s="284"/>
      <c r="E108" s="284"/>
      <c r="F108" s="284"/>
      <c r="G108" s="284"/>
      <c r="H108" s="284"/>
      <c r="K108" s="7"/>
      <c r="Q108" s="7"/>
    </row>
    <row r="109" spans="1:75" ht="36.75" customHeight="1">
      <c r="A109" s="34"/>
      <c r="C109" s="284" t="s">
        <v>478</v>
      </c>
      <c r="D109" s="284"/>
      <c r="E109" s="284"/>
      <c r="F109" s="284"/>
      <c r="G109" s="284"/>
      <c r="H109" s="284"/>
      <c r="K109" s="7"/>
      <c r="Q109" s="7"/>
    </row>
    <row r="110" spans="1:75" ht="21.75" customHeight="1">
      <c r="A110" s="34"/>
      <c r="B110" s="90"/>
      <c r="C110" s="284" t="s">
        <v>463</v>
      </c>
      <c r="D110" s="284"/>
      <c r="E110" s="284"/>
      <c r="F110" s="284"/>
      <c r="G110" s="284"/>
      <c r="H110" s="284"/>
      <c r="K110" s="7"/>
      <c r="N110" s="7"/>
      <c r="O110" s="7"/>
      <c r="P110" s="7"/>
      <c r="Q110" s="7"/>
    </row>
    <row r="111" spans="1:75" ht="39" customHeight="1">
      <c r="A111" s="34"/>
      <c r="B111" s="144"/>
      <c r="C111" s="284" t="s">
        <v>479</v>
      </c>
      <c r="D111" s="284"/>
      <c r="E111" s="284"/>
      <c r="F111" s="284"/>
      <c r="G111" s="284"/>
      <c r="H111" s="284"/>
      <c r="K111" s="7"/>
      <c r="N111" s="7"/>
      <c r="O111" s="7"/>
      <c r="P111" s="7"/>
      <c r="Q111" s="7"/>
    </row>
    <row r="112" spans="1:75" s="9" customFormat="1" ht="30" customHeight="1">
      <c r="A112" s="10">
        <v>102</v>
      </c>
      <c r="B112" s="143" t="s">
        <v>421</v>
      </c>
      <c r="D112" s="10"/>
      <c r="E112" s="10"/>
      <c r="F112" s="10"/>
      <c r="H112" s="5"/>
      <c r="I112" s="5"/>
    </row>
    <row r="113" spans="1:75" s="8" customFormat="1">
      <c r="A113" s="34"/>
      <c r="B113" s="137"/>
      <c r="C113" s="34"/>
      <c r="D113" s="34"/>
      <c r="E113" s="34"/>
      <c r="F113" s="34"/>
      <c r="K113" s="7"/>
      <c r="L113" s="7"/>
      <c r="M113" s="7"/>
      <c r="N113" s="7"/>
      <c r="O113" s="7"/>
      <c r="P113" s="7"/>
      <c r="Q113" s="7"/>
      <c r="BB113" s="11"/>
      <c r="BC113" s="11"/>
      <c r="BD113" s="11"/>
      <c r="BE113" s="11"/>
      <c r="BF113" s="11"/>
      <c r="BG113" s="11"/>
      <c r="BH113" s="11"/>
      <c r="BI113" s="11"/>
      <c r="BJ113" s="11"/>
      <c r="BK113" s="11"/>
      <c r="BL113" s="11"/>
      <c r="BM113" s="11"/>
      <c r="BN113" s="11"/>
      <c r="BO113" s="11"/>
      <c r="BP113" s="11"/>
      <c r="BQ113" s="11"/>
      <c r="BR113" s="11"/>
      <c r="BS113" s="11"/>
      <c r="BT113" s="11"/>
      <c r="BU113" s="11"/>
      <c r="BV113" s="11"/>
      <c r="BW113" s="11"/>
    </row>
    <row r="114" spans="1:75" s="8" customFormat="1">
      <c r="A114" s="34"/>
      <c r="B114" s="137"/>
      <c r="C114" s="34"/>
      <c r="D114" s="34"/>
      <c r="E114" s="34"/>
      <c r="F114" s="34"/>
      <c r="K114" s="7"/>
      <c r="L114" s="7"/>
      <c r="M114" s="7"/>
      <c r="N114" s="7"/>
      <c r="O114" s="7"/>
      <c r="P114" s="7"/>
      <c r="Q114" s="7"/>
      <c r="BB114" s="11"/>
      <c r="BC114" s="11"/>
      <c r="BD114" s="11"/>
      <c r="BE114" s="11"/>
      <c r="BF114" s="11"/>
      <c r="BG114" s="11"/>
      <c r="BH114" s="11"/>
      <c r="BI114" s="11"/>
      <c r="BJ114" s="11"/>
      <c r="BK114" s="11"/>
      <c r="BL114" s="11"/>
      <c r="BM114" s="11"/>
      <c r="BN114" s="11"/>
      <c r="BO114" s="11"/>
      <c r="BP114" s="11"/>
      <c r="BQ114" s="11"/>
      <c r="BR114" s="11"/>
      <c r="BS114" s="11"/>
      <c r="BT114" s="11"/>
      <c r="BU114" s="11"/>
      <c r="BV114" s="11"/>
      <c r="BW114" s="11"/>
    </row>
    <row r="115" spans="1:75" s="8" customFormat="1">
      <c r="A115" s="34"/>
      <c r="B115" s="137"/>
      <c r="C115" s="34"/>
      <c r="D115" s="34"/>
      <c r="E115" s="34"/>
      <c r="F115" s="34"/>
      <c r="K115" s="7"/>
      <c r="L115" s="7"/>
      <c r="M115" s="7"/>
      <c r="N115" s="7"/>
      <c r="O115" s="7"/>
      <c r="P115" s="7"/>
      <c r="Q115" s="7"/>
      <c r="BB115" s="11"/>
      <c r="BC115" s="11"/>
      <c r="BD115" s="11"/>
      <c r="BE115" s="11"/>
      <c r="BF115" s="11"/>
      <c r="BG115" s="11"/>
      <c r="BH115" s="11"/>
      <c r="BI115" s="11"/>
      <c r="BJ115" s="11"/>
      <c r="BK115" s="11"/>
      <c r="BL115" s="11"/>
      <c r="BM115" s="11"/>
      <c r="BN115" s="11"/>
      <c r="BO115" s="11"/>
      <c r="BP115" s="11"/>
      <c r="BQ115" s="11"/>
      <c r="BR115" s="11"/>
      <c r="BS115" s="11"/>
      <c r="BT115" s="11"/>
      <c r="BU115" s="11"/>
      <c r="BV115" s="11"/>
      <c r="BW115" s="11"/>
    </row>
    <row r="116" spans="1:75" s="8" customFormat="1">
      <c r="A116" s="34"/>
      <c r="B116" s="137"/>
      <c r="C116" s="34"/>
      <c r="D116" s="34"/>
      <c r="E116" s="34"/>
      <c r="F116" s="34"/>
      <c r="K116" s="7"/>
      <c r="L116" s="7"/>
      <c r="M116" s="7"/>
      <c r="N116" s="7"/>
      <c r="O116" s="7"/>
      <c r="P116" s="7"/>
      <c r="Q116" s="7"/>
      <c r="BB116" s="11"/>
      <c r="BC116" s="11"/>
      <c r="BD116" s="11"/>
      <c r="BE116" s="11"/>
      <c r="BF116" s="11"/>
      <c r="BG116" s="11"/>
      <c r="BH116" s="11"/>
      <c r="BI116" s="11"/>
      <c r="BJ116" s="11"/>
      <c r="BK116" s="11"/>
      <c r="BL116" s="11"/>
      <c r="BM116" s="11"/>
      <c r="BN116" s="11"/>
      <c r="BO116" s="11"/>
      <c r="BP116" s="11"/>
      <c r="BQ116" s="11"/>
      <c r="BR116" s="11"/>
      <c r="BS116" s="11"/>
      <c r="BT116" s="11"/>
      <c r="BU116" s="11"/>
      <c r="BV116" s="11"/>
      <c r="BW116" s="11"/>
    </row>
    <row r="117" spans="1:75" s="8" customFormat="1">
      <c r="A117" s="34"/>
      <c r="B117" s="137"/>
      <c r="C117" s="34"/>
      <c r="D117" s="34"/>
      <c r="E117" s="34"/>
      <c r="F117" s="34"/>
      <c r="K117" s="7"/>
      <c r="L117" s="7"/>
      <c r="M117" s="7"/>
      <c r="N117" s="7"/>
      <c r="O117" s="7"/>
      <c r="P117" s="7"/>
      <c r="Q117" s="7"/>
      <c r="BB117" s="11"/>
      <c r="BC117" s="11"/>
      <c r="BD117" s="11"/>
      <c r="BE117" s="11"/>
      <c r="BF117" s="11"/>
      <c r="BG117" s="11"/>
      <c r="BH117" s="11"/>
      <c r="BI117" s="11"/>
      <c r="BJ117" s="11"/>
      <c r="BK117" s="11"/>
      <c r="BL117" s="11"/>
      <c r="BM117" s="11"/>
      <c r="BN117" s="11"/>
      <c r="BO117" s="11"/>
      <c r="BP117" s="11"/>
      <c r="BQ117" s="11"/>
      <c r="BR117" s="11"/>
      <c r="BS117" s="11"/>
      <c r="BT117" s="11"/>
      <c r="BU117" s="11"/>
      <c r="BV117" s="11"/>
      <c r="BW117" s="11"/>
    </row>
    <row r="118" spans="1:75" s="8" customFormat="1">
      <c r="A118" s="34"/>
      <c r="B118" s="137"/>
      <c r="C118" s="34"/>
      <c r="D118" s="34"/>
      <c r="E118" s="34"/>
      <c r="F118" s="34"/>
      <c r="K118" s="7"/>
      <c r="L118" s="7"/>
      <c r="M118" s="7"/>
      <c r="N118" s="7"/>
      <c r="O118" s="7"/>
      <c r="P118" s="7"/>
      <c r="Q118" s="7"/>
      <c r="BB118" s="11"/>
      <c r="BC118" s="11"/>
      <c r="BD118" s="11"/>
      <c r="BE118" s="11"/>
      <c r="BF118" s="11"/>
      <c r="BG118" s="11"/>
      <c r="BH118" s="11"/>
      <c r="BI118" s="11"/>
      <c r="BJ118" s="11"/>
      <c r="BK118" s="11"/>
      <c r="BL118" s="11"/>
      <c r="BM118" s="11"/>
      <c r="BN118" s="11"/>
      <c r="BO118" s="11"/>
      <c r="BP118" s="11"/>
      <c r="BQ118" s="11"/>
      <c r="BR118" s="11"/>
      <c r="BS118" s="11"/>
      <c r="BT118" s="11"/>
      <c r="BU118" s="11"/>
      <c r="BV118" s="11"/>
      <c r="BW118" s="11"/>
    </row>
    <row r="119" spans="1:75" s="8" customFormat="1">
      <c r="A119" s="34"/>
      <c r="B119" s="137"/>
      <c r="C119" s="34"/>
      <c r="D119" s="34"/>
      <c r="E119" s="34"/>
      <c r="F119" s="34"/>
      <c r="K119" s="7"/>
      <c r="L119" s="7"/>
      <c r="M119" s="7"/>
      <c r="N119" s="7"/>
      <c r="O119" s="7"/>
      <c r="P119" s="7"/>
      <c r="Q119" s="7"/>
      <c r="BB119" s="11"/>
      <c r="BC119" s="11"/>
      <c r="BD119" s="11"/>
      <c r="BE119" s="11"/>
      <c r="BF119" s="11"/>
      <c r="BG119" s="11"/>
      <c r="BH119" s="11"/>
      <c r="BI119" s="11"/>
      <c r="BJ119" s="11"/>
      <c r="BK119" s="11"/>
      <c r="BL119" s="11"/>
      <c r="BM119" s="11"/>
      <c r="BN119" s="11"/>
      <c r="BO119" s="11"/>
      <c r="BP119" s="11"/>
      <c r="BQ119" s="11"/>
      <c r="BR119" s="11"/>
      <c r="BS119" s="11"/>
      <c r="BT119" s="11"/>
      <c r="BU119" s="11"/>
      <c r="BV119" s="11"/>
      <c r="BW119" s="11"/>
    </row>
    <row r="120" spans="1:75" s="8" customFormat="1">
      <c r="A120" s="34"/>
      <c r="B120" s="137"/>
      <c r="C120" s="34"/>
      <c r="D120" s="34"/>
      <c r="E120" s="34"/>
      <c r="F120" s="34"/>
      <c r="K120" s="7"/>
      <c r="L120" s="7"/>
      <c r="M120" s="7"/>
      <c r="N120" s="7"/>
      <c r="O120" s="7"/>
      <c r="P120" s="7"/>
      <c r="Q120" s="7"/>
      <c r="BB120" s="11"/>
      <c r="BC120" s="11"/>
      <c r="BD120" s="11"/>
      <c r="BE120" s="11"/>
      <c r="BF120" s="11"/>
      <c r="BG120" s="11"/>
      <c r="BH120" s="11"/>
      <c r="BI120" s="11"/>
      <c r="BJ120" s="11"/>
      <c r="BK120" s="11"/>
      <c r="BL120" s="11"/>
      <c r="BM120" s="11"/>
      <c r="BN120" s="11"/>
      <c r="BO120" s="11"/>
      <c r="BP120" s="11"/>
      <c r="BQ120" s="11"/>
      <c r="BR120" s="11"/>
      <c r="BS120" s="11"/>
      <c r="BT120" s="11"/>
      <c r="BU120" s="11"/>
      <c r="BV120" s="11"/>
      <c r="BW120" s="11"/>
    </row>
    <row r="121" spans="1:75" s="8" customFormat="1">
      <c r="A121" s="34"/>
      <c r="B121" s="137"/>
      <c r="C121" s="34"/>
      <c r="D121" s="34"/>
      <c r="E121" s="34"/>
      <c r="F121" s="34"/>
      <c r="K121" s="7"/>
      <c r="L121" s="7"/>
      <c r="M121" s="7"/>
      <c r="N121" s="7"/>
      <c r="O121" s="7"/>
      <c r="P121" s="7"/>
      <c r="Q121" s="7"/>
      <c r="BB121" s="11"/>
      <c r="BC121" s="11"/>
      <c r="BD121" s="11"/>
      <c r="BE121" s="11"/>
      <c r="BF121" s="11"/>
      <c r="BG121" s="11"/>
      <c r="BH121" s="11"/>
      <c r="BI121" s="11"/>
      <c r="BJ121" s="11"/>
      <c r="BK121" s="11"/>
      <c r="BL121" s="11"/>
      <c r="BM121" s="11"/>
      <c r="BN121" s="11"/>
      <c r="BO121" s="11"/>
      <c r="BP121" s="11"/>
      <c r="BQ121" s="11"/>
      <c r="BR121" s="11"/>
      <c r="BS121" s="11"/>
      <c r="BT121" s="11"/>
      <c r="BU121" s="11"/>
      <c r="BV121" s="11"/>
      <c r="BW121" s="11"/>
    </row>
    <row r="122" spans="1:75" s="8" customFormat="1">
      <c r="A122" s="34"/>
      <c r="B122" s="137"/>
      <c r="C122" s="34"/>
      <c r="D122" s="34"/>
      <c r="E122" s="34"/>
      <c r="F122" s="34"/>
      <c r="K122" s="7"/>
      <c r="L122" s="7"/>
      <c r="M122" s="7"/>
      <c r="N122" s="7"/>
      <c r="O122" s="7"/>
      <c r="P122" s="7"/>
      <c r="Q122" s="7"/>
      <c r="BB122" s="11"/>
      <c r="BC122" s="11"/>
      <c r="BD122" s="11"/>
      <c r="BE122" s="11"/>
      <c r="BF122" s="11"/>
      <c r="BG122" s="11"/>
      <c r="BH122" s="11"/>
      <c r="BI122" s="11"/>
      <c r="BJ122" s="11"/>
      <c r="BK122" s="11"/>
      <c r="BL122" s="11"/>
      <c r="BM122" s="11"/>
      <c r="BN122" s="11"/>
      <c r="BO122" s="11"/>
      <c r="BP122" s="11"/>
      <c r="BQ122" s="11"/>
      <c r="BR122" s="11"/>
      <c r="BS122" s="11"/>
      <c r="BT122" s="11"/>
      <c r="BU122" s="11"/>
      <c r="BV122" s="11"/>
      <c r="BW122" s="11"/>
    </row>
    <row r="123" spans="1:75" s="8" customFormat="1">
      <c r="A123" s="34"/>
      <c r="B123" s="137"/>
      <c r="C123" s="34"/>
      <c r="D123" s="34"/>
      <c r="E123" s="34"/>
      <c r="F123" s="34"/>
      <c r="K123" s="7"/>
      <c r="L123" s="7"/>
      <c r="M123" s="7"/>
      <c r="N123" s="7"/>
      <c r="O123" s="7"/>
      <c r="P123" s="7"/>
      <c r="Q123" s="7"/>
      <c r="BB123" s="11"/>
      <c r="BC123" s="11"/>
      <c r="BD123" s="11"/>
      <c r="BE123" s="11"/>
      <c r="BF123" s="11"/>
      <c r="BG123" s="11"/>
      <c r="BH123" s="11"/>
      <c r="BI123" s="11"/>
      <c r="BJ123" s="11"/>
      <c r="BK123" s="11"/>
      <c r="BL123" s="11"/>
      <c r="BM123" s="11"/>
      <c r="BN123" s="11"/>
      <c r="BO123" s="11"/>
      <c r="BP123" s="11"/>
      <c r="BQ123" s="11"/>
      <c r="BR123" s="11"/>
      <c r="BS123" s="11"/>
      <c r="BT123" s="11"/>
      <c r="BU123" s="11"/>
      <c r="BV123" s="11"/>
      <c r="BW123" s="11"/>
    </row>
    <row r="124" spans="1:75" s="8" customFormat="1">
      <c r="A124" s="34"/>
      <c r="B124" s="137"/>
      <c r="C124" s="34"/>
      <c r="D124" s="34"/>
      <c r="E124" s="34"/>
      <c r="F124" s="34"/>
      <c r="K124" s="7"/>
      <c r="L124" s="7"/>
      <c r="M124" s="7"/>
      <c r="N124" s="7"/>
      <c r="O124" s="7"/>
      <c r="P124" s="7"/>
      <c r="Q124" s="7"/>
      <c r="BB124" s="11"/>
      <c r="BC124" s="11"/>
      <c r="BD124" s="11"/>
      <c r="BE124" s="11"/>
      <c r="BF124" s="11"/>
      <c r="BG124" s="11"/>
      <c r="BH124" s="11"/>
      <c r="BI124" s="11"/>
      <c r="BJ124" s="11"/>
      <c r="BK124" s="11"/>
      <c r="BL124" s="11"/>
      <c r="BM124" s="11"/>
      <c r="BN124" s="11"/>
      <c r="BO124" s="11"/>
      <c r="BP124" s="11"/>
      <c r="BQ124" s="11"/>
      <c r="BR124" s="11"/>
      <c r="BS124" s="11"/>
      <c r="BT124" s="11"/>
      <c r="BU124" s="11"/>
      <c r="BV124" s="11"/>
      <c r="BW124" s="11"/>
    </row>
    <row r="125" spans="1:75" s="8" customFormat="1">
      <c r="A125" s="34"/>
      <c r="B125" s="137"/>
      <c r="C125" s="34"/>
      <c r="D125" s="34"/>
      <c r="E125" s="34"/>
      <c r="F125" s="34"/>
      <c r="K125" s="7"/>
      <c r="L125" s="7"/>
      <c r="M125" s="7"/>
      <c r="N125" s="7"/>
      <c r="O125" s="7"/>
      <c r="P125" s="7"/>
      <c r="Q125" s="7"/>
      <c r="BB125" s="11"/>
      <c r="BC125" s="11"/>
      <c r="BD125" s="11"/>
      <c r="BE125" s="11"/>
      <c r="BF125" s="11"/>
      <c r="BG125" s="11"/>
      <c r="BH125" s="11"/>
      <c r="BI125" s="11"/>
      <c r="BJ125" s="11"/>
      <c r="BK125" s="11"/>
      <c r="BL125" s="11"/>
      <c r="BM125" s="11"/>
      <c r="BN125" s="11"/>
      <c r="BO125" s="11"/>
      <c r="BP125" s="11"/>
      <c r="BQ125" s="11"/>
      <c r="BR125" s="11"/>
      <c r="BS125" s="11"/>
      <c r="BT125" s="11"/>
      <c r="BU125" s="11"/>
      <c r="BV125" s="11"/>
      <c r="BW125" s="11"/>
    </row>
    <row r="126" spans="1:75" s="8" customFormat="1">
      <c r="A126" s="34"/>
      <c r="B126" s="137"/>
      <c r="C126" s="34"/>
      <c r="D126" s="34"/>
      <c r="E126" s="34"/>
      <c r="F126" s="34"/>
      <c r="K126" s="7"/>
      <c r="L126" s="7"/>
      <c r="M126" s="7"/>
      <c r="N126" s="7"/>
      <c r="O126" s="7"/>
      <c r="P126" s="7"/>
      <c r="Q126" s="7"/>
      <c r="BB126" s="11"/>
      <c r="BC126" s="11"/>
      <c r="BD126" s="11"/>
      <c r="BE126" s="11"/>
      <c r="BF126" s="11"/>
      <c r="BG126" s="11"/>
      <c r="BH126" s="11"/>
      <c r="BI126" s="11"/>
      <c r="BJ126" s="11"/>
      <c r="BK126" s="11"/>
      <c r="BL126" s="11"/>
      <c r="BM126" s="11"/>
      <c r="BN126" s="11"/>
      <c r="BO126" s="11"/>
      <c r="BP126" s="11"/>
      <c r="BQ126" s="11"/>
      <c r="BR126" s="11"/>
      <c r="BS126" s="11"/>
      <c r="BT126" s="11"/>
      <c r="BU126" s="11"/>
      <c r="BV126" s="11"/>
      <c r="BW126" s="11"/>
    </row>
    <row r="127" spans="1:75" s="8" customFormat="1">
      <c r="A127" s="34"/>
      <c r="B127" s="137"/>
      <c r="C127" s="34"/>
      <c r="D127" s="34"/>
      <c r="E127" s="34"/>
      <c r="F127" s="34"/>
      <c r="K127" s="7"/>
      <c r="L127" s="7"/>
      <c r="M127" s="7"/>
      <c r="N127" s="7"/>
      <c r="O127" s="7"/>
      <c r="P127" s="7"/>
      <c r="Q127" s="7"/>
      <c r="BB127" s="11"/>
      <c r="BC127" s="11"/>
      <c r="BD127" s="11"/>
      <c r="BE127" s="11"/>
      <c r="BF127" s="11"/>
      <c r="BG127" s="11"/>
      <c r="BH127" s="11"/>
      <c r="BI127" s="11"/>
      <c r="BJ127" s="11"/>
      <c r="BK127" s="11"/>
      <c r="BL127" s="11"/>
      <c r="BM127" s="11"/>
      <c r="BN127" s="11"/>
      <c r="BO127" s="11"/>
      <c r="BP127" s="11"/>
      <c r="BQ127" s="11"/>
      <c r="BR127" s="11"/>
      <c r="BS127" s="11"/>
      <c r="BT127" s="11"/>
      <c r="BU127" s="11"/>
      <c r="BV127" s="11"/>
      <c r="BW127" s="11"/>
    </row>
    <row r="128" spans="1:75" s="8" customFormat="1">
      <c r="A128" s="34"/>
      <c r="B128" s="137"/>
      <c r="C128" s="34"/>
      <c r="D128" s="34"/>
      <c r="E128" s="34"/>
      <c r="F128" s="34"/>
      <c r="K128" s="7"/>
      <c r="L128" s="7"/>
      <c r="M128" s="7"/>
      <c r="N128" s="7"/>
      <c r="O128" s="7"/>
      <c r="P128" s="7"/>
      <c r="Q128" s="7"/>
      <c r="BB128" s="11"/>
      <c r="BC128" s="11"/>
      <c r="BD128" s="11"/>
      <c r="BE128" s="11"/>
      <c r="BF128" s="11"/>
      <c r="BG128" s="11"/>
      <c r="BH128" s="11"/>
      <c r="BI128" s="11"/>
      <c r="BJ128" s="11"/>
      <c r="BK128" s="11"/>
      <c r="BL128" s="11"/>
      <c r="BM128" s="11"/>
      <c r="BN128" s="11"/>
      <c r="BO128" s="11"/>
      <c r="BP128" s="11"/>
      <c r="BQ128" s="11"/>
      <c r="BR128" s="11"/>
      <c r="BS128" s="11"/>
      <c r="BT128" s="11"/>
      <c r="BU128" s="11"/>
      <c r="BV128" s="11"/>
      <c r="BW128" s="11"/>
    </row>
    <row r="129" spans="1:75" s="8" customFormat="1">
      <c r="A129" s="34"/>
      <c r="B129" s="137"/>
      <c r="C129" s="34"/>
      <c r="D129" s="34"/>
      <c r="E129" s="34"/>
      <c r="F129" s="34"/>
      <c r="K129" s="7"/>
      <c r="L129" s="7"/>
      <c r="M129" s="7"/>
      <c r="N129" s="7"/>
      <c r="O129" s="7"/>
      <c r="P129" s="7"/>
      <c r="Q129" s="7"/>
      <c r="BB129" s="11"/>
      <c r="BC129" s="11"/>
      <c r="BD129" s="11"/>
      <c r="BE129" s="11"/>
      <c r="BF129" s="11"/>
      <c r="BG129" s="11"/>
      <c r="BH129" s="11"/>
      <c r="BI129" s="11"/>
      <c r="BJ129" s="11"/>
      <c r="BK129" s="11"/>
      <c r="BL129" s="11"/>
      <c r="BM129" s="11"/>
      <c r="BN129" s="11"/>
      <c r="BO129" s="11"/>
      <c r="BP129" s="11"/>
      <c r="BQ129" s="11"/>
      <c r="BR129" s="11"/>
      <c r="BS129" s="11"/>
      <c r="BT129" s="11"/>
      <c r="BU129" s="11"/>
      <c r="BV129" s="11"/>
      <c r="BW129" s="11"/>
    </row>
    <row r="130" spans="1:75" s="8" customFormat="1">
      <c r="A130" s="34"/>
      <c r="B130" s="137"/>
      <c r="C130" s="34"/>
      <c r="D130" s="34"/>
      <c r="E130" s="34"/>
      <c r="F130" s="34"/>
      <c r="K130" s="7"/>
      <c r="L130" s="7"/>
      <c r="M130" s="7"/>
      <c r="N130" s="7"/>
      <c r="O130" s="7"/>
      <c r="P130" s="7"/>
      <c r="Q130" s="7"/>
      <c r="BB130" s="11"/>
      <c r="BC130" s="11"/>
      <c r="BD130" s="11"/>
      <c r="BE130" s="11"/>
      <c r="BF130" s="11"/>
      <c r="BG130" s="11"/>
      <c r="BH130" s="11"/>
      <c r="BI130" s="11"/>
      <c r="BJ130" s="11"/>
      <c r="BK130" s="11"/>
      <c r="BL130" s="11"/>
      <c r="BM130" s="11"/>
      <c r="BN130" s="11"/>
      <c r="BO130" s="11"/>
      <c r="BP130" s="11"/>
      <c r="BQ130" s="11"/>
      <c r="BR130" s="11"/>
      <c r="BS130" s="11"/>
      <c r="BT130" s="11"/>
      <c r="BU130" s="11"/>
      <c r="BV130" s="11"/>
      <c r="BW130" s="11"/>
    </row>
    <row r="131" spans="1:75" s="8" customFormat="1">
      <c r="A131" s="34"/>
      <c r="B131" s="137"/>
      <c r="C131" s="34"/>
      <c r="D131" s="34"/>
      <c r="E131" s="34"/>
      <c r="F131" s="34"/>
      <c r="K131" s="7"/>
      <c r="L131" s="7"/>
      <c r="M131" s="7"/>
      <c r="N131" s="7"/>
      <c r="O131" s="7"/>
      <c r="P131" s="7"/>
      <c r="Q131" s="7"/>
      <c r="BB131" s="11"/>
      <c r="BC131" s="11"/>
      <c r="BD131" s="11"/>
      <c r="BE131" s="11"/>
      <c r="BF131" s="11"/>
      <c r="BG131" s="11"/>
      <c r="BH131" s="11"/>
      <c r="BI131" s="11"/>
      <c r="BJ131" s="11"/>
      <c r="BK131" s="11"/>
      <c r="BL131" s="11"/>
      <c r="BM131" s="11"/>
      <c r="BN131" s="11"/>
      <c r="BO131" s="11"/>
      <c r="BP131" s="11"/>
      <c r="BQ131" s="11"/>
      <c r="BR131" s="11"/>
      <c r="BS131" s="11"/>
      <c r="BT131" s="11"/>
      <c r="BU131" s="11"/>
      <c r="BV131" s="11"/>
      <c r="BW131" s="11"/>
    </row>
    <row r="132" spans="1:75" s="8" customFormat="1">
      <c r="A132" s="34"/>
      <c r="B132" s="137"/>
      <c r="C132" s="34"/>
      <c r="D132" s="34"/>
      <c r="E132" s="34"/>
      <c r="F132" s="34"/>
      <c r="K132" s="7"/>
      <c r="L132" s="7"/>
      <c r="M132" s="7"/>
      <c r="N132" s="7"/>
      <c r="O132" s="7"/>
      <c r="P132" s="7"/>
      <c r="Q132" s="7"/>
      <c r="BB132" s="11"/>
      <c r="BC132" s="11"/>
      <c r="BD132" s="11"/>
      <c r="BE132" s="11"/>
      <c r="BF132" s="11"/>
      <c r="BG132" s="11"/>
      <c r="BH132" s="11"/>
      <c r="BI132" s="11"/>
      <c r="BJ132" s="11"/>
      <c r="BK132" s="11"/>
      <c r="BL132" s="11"/>
      <c r="BM132" s="11"/>
      <c r="BN132" s="11"/>
      <c r="BO132" s="11"/>
      <c r="BP132" s="11"/>
      <c r="BQ132" s="11"/>
      <c r="BR132" s="11"/>
      <c r="BS132" s="11"/>
      <c r="BT132" s="11"/>
      <c r="BU132" s="11"/>
      <c r="BV132" s="11"/>
      <c r="BW132" s="11"/>
    </row>
    <row r="133" spans="1:75" s="8" customFormat="1">
      <c r="A133" s="34"/>
      <c r="B133" s="137"/>
      <c r="C133" s="34"/>
      <c r="D133" s="34"/>
      <c r="E133" s="34"/>
      <c r="F133" s="34"/>
      <c r="K133" s="7"/>
      <c r="L133" s="7"/>
      <c r="M133" s="7"/>
      <c r="N133" s="7"/>
      <c r="O133" s="7"/>
      <c r="P133" s="7"/>
      <c r="Q133" s="7"/>
      <c r="BB133" s="11"/>
      <c r="BC133" s="11"/>
      <c r="BD133" s="11"/>
      <c r="BE133" s="11"/>
      <c r="BF133" s="11"/>
      <c r="BG133" s="11"/>
      <c r="BH133" s="11"/>
      <c r="BI133" s="11"/>
      <c r="BJ133" s="11"/>
      <c r="BK133" s="11"/>
      <c r="BL133" s="11"/>
      <c r="BM133" s="11"/>
      <c r="BN133" s="11"/>
      <c r="BO133" s="11"/>
      <c r="BP133" s="11"/>
      <c r="BQ133" s="11"/>
      <c r="BR133" s="11"/>
      <c r="BS133" s="11"/>
      <c r="BT133" s="11"/>
      <c r="BU133" s="11"/>
      <c r="BV133" s="11"/>
      <c r="BW133" s="11"/>
    </row>
    <row r="134" spans="1:75" s="8" customFormat="1">
      <c r="A134" s="34"/>
      <c r="B134" s="137"/>
      <c r="C134" s="34"/>
      <c r="D134" s="34"/>
      <c r="E134" s="34"/>
      <c r="F134" s="34"/>
      <c r="K134" s="7"/>
      <c r="L134" s="7"/>
      <c r="M134" s="7"/>
      <c r="N134" s="7"/>
      <c r="O134" s="7"/>
      <c r="P134" s="7"/>
      <c r="Q134" s="7"/>
      <c r="BB134" s="11"/>
      <c r="BC134" s="11"/>
      <c r="BD134" s="11"/>
      <c r="BE134" s="11"/>
      <c r="BF134" s="11"/>
      <c r="BG134" s="11"/>
      <c r="BH134" s="11"/>
      <c r="BI134" s="11"/>
      <c r="BJ134" s="11"/>
      <c r="BK134" s="11"/>
      <c r="BL134" s="11"/>
      <c r="BM134" s="11"/>
      <c r="BN134" s="11"/>
      <c r="BO134" s="11"/>
      <c r="BP134" s="11"/>
      <c r="BQ134" s="11"/>
      <c r="BR134" s="11"/>
      <c r="BS134" s="11"/>
      <c r="BT134" s="11"/>
      <c r="BU134" s="11"/>
      <c r="BV134" s="11"/>
      <c r="BW134" s="11"/>
    </row>
    <row r="135" spans="1:75" s="8" customFormat="1">
      <c r="A135" s="34"/>
      <c r="B135" s="137"/>
      <c r="C135" s="34"/>
      <c r="D135" s="34"/>
      <c r="E135" s="34"/>
      <c r="F135" s="34"/>
      <c r="K135" s="7"/>
      <c r="L135" s="7"/>
      <c r="M135" s="7"/>
      <c r="N135" s="7"/>
      <c r="O135" s="7"/>
      <c r="P135" s="7"/>
      <c r="Q135" s="7"/>
      <c r="BB135" s="11"/>
      <c r="BC135" s="11"/>
      <c r="BD135" s="11"/>
      <c r="BE135" s="11"/>
      <c r="BF135" s="11"/>
      <c r="BG135" s="11"/>
      <c r="BH135" s="11"/>
      <c r="BI135" s="11"/>
      <c r="BJ135" s="11"/>
      <c r="BK135" s="11"/>
      <c r="BL135" s="11"/>
      <c r="BM135" s="11"/>
      <c r="BN135" s="11"/>
      <c r="BO135" s="11"/>
      <c r="BP135" s="11"/>
      <c r="BQ135" s="11"/>
      <c r="BR135" s="11"/>
      <c r="BS135" s="11"/>
      <c r="BT135" s="11"/>
      <c r="BU135" s="11"/>
      <c r="BV135" s="11"/>
      <c r="BW135" s="11"/>
    </row>
    <row r="136" spans="1:75" s="8" customFormat="1">
      <c r="A136" s="34"/>
      <c r="B136" s="137"/>
      <c r="C136" s="34"/>
      <c r="D136" s="34"/>
      <c r="E136" s="34"/>
      <c r="F136" s="34"/>
      <c r="K136" s="7"/>
      <c r="L136" s="7"/>
      <c r="M136" s="7"/>
      <c r="N136" s="7"/>
      <c r="O136" s="7"/>
      <c r="P136" s="7"/>
      <c r="Q136" s="7"/>
      <c r="BB136" s="11"/>
      <c r="BC136" s="11"/>
      <c r="BD136" s="11"/>
      <c r="BE136" s="11"/>
      <c r="BF136" s="11"/>
      <c r="BG136" s="11"/>
      <c r="BH136" s="11"/>
      <c r="BI136" s="11"/>
      <c r="BJ136" s="11"/>
      <c r="BK136" s="11"/>
      <c r="BL136" s="11"/>
      <c r="BM136" s="11"/>
      <c r="BN136" s="11"/>
      <c r="BO136" s="11"/>
      <c r="BP136" s="11"/>
      <c r="BQ136" s="11"/>
      <c r="BR136" s="11"/>
      <c r="BS136" s="11"/>
      <c r="BT136" s="11"/>
      <c r="BU136" s="11"/>
      <c r="BV136" s="11"/>
      <c r="BW136" s="11"/>
    </row>
    <row r="137" spans="1:75" s="8" customFormat="1">
      <c r="A137" s="34"/>
      <c r="B137" s="137"/>
      <c r="C137" s="34"/>
      <c r="D137" s="34"/>
      <c r="E137" s="34"/>
      <c r="F137" s="34"/>
      <c r="K137" s="7"/>
      <c r="L137" s="7"/>
      <c r="M137" s="7"/>
      <c r="N137" s="7"/>
      <c r="O137" s="7"/>
      <c r="P137" s="7"/>
      <c r="Q137" s="7"/>
      <c r="BB137" s="11"/>
      <c r="BC137" s="11"/>
      <c r="BD137" s="11"/>
      <c r="BE137" s="11"/>
      <c r="BF137" s="11"/>
      <c r="BG137" s="11"/>
      <c r="BH137" s="11"/>
      <c r="BI137" s="11"/>
      <c r="BJ137" s="11"/>
      <c r="BK137" s="11"/>
      <c r="BL137" s="11"/>
      <c r="BM137" s="11"/>
      <c r="BN137" s="11"/>
      <c r="BO137" s="11"/>
      <c r="BP137" s="11"/>
      <c r="BQ137" s="11"/>
      <c r="BR137" s="11"/>
      <c r="BS137" s="11"/>
      <c r="BT137" s="11"/>
      <c r="BU137" s="11"/>
      <c r="BV137" s="11"/>
      <c r="BW137" s="11"/>
    </row>
    <row r="138" spans="1:75" s="8" customFormat="1">
      <c r="A138" s="34"/>
      <c r="B138" s="137"/>
      <c r="C138" s="34"/>
      <c r="D138" s="34"/>
      <c r="E138" s="34"/>
      <c r="F138" s="34"/>
      <c r="K138" s="7"/>
      <c r="L138" s="7"/>
      <c r="M138" s="7"/>
      <c r="N138" s="7"/>
      <c r="O138" s="7"/>
      <c r="P138" s="7"/>
      <c r="Q138" s="7"/>
      <c r="BB138" s="11"/>
      <c r="BC138" s="11"/>
      <c r="BD138" s="11"/>
      <c r="BE138" s="11"/>
      <c r="BF138" s="11"/>
      <c r="BG138" s="11"/>
      <c r="BH138" s="11"/>
      <c r="BI138" s="11"/>
      <c r="BJ138" s="11"/>
      <c r="BK138" s="11"/>
      <c r="BL138" s="11"/>
      <c r="BM138" s="11"/>
      <c r="BN138" s="11"/>
      <c r="BO138" s="11"/>
      <c r="BP138" s="11"/>
      <c r="BQ138" s="11"/>
      <c r="BR138" s="11"/>
      <c r="BS138" s="11"/>
      <c r="BT138" s="11"/>
      <c r="BU138" s="11"/>
      <c r="BV138" s="11"/>
      <c r="BW138" s="11"/>
    </row>
    <row r="139" spans="1:75" s="8" customFormat="1">
      <c r="A139" s="34"/>
      <c r="B139" s="137"/>
      <c r="C139" s="34"/>
      <c r="D139" s="34"/>
      <c r="E139" s="34"/>
      <c r="F139" s="34"/>
      <c r="K139" s="7"/>
      <c r="L139" s="7"/>
      <c r="M139" s="7"/>
      <c r="N139" s="7"/>
      <c r="O139" s="7"/>
      <c r="P139" s="7"/>
      <c r="Q139" s="7"/>
      <c r="BB139" s="11"/>
      <c r="BC139" s="11"/>
      <c r="BD139" s="11"/>
      <c r="BE139" s="11"/>
      <c r="BF139" s="11"/>
      <c r="BG139" s="11"/>
      <c r="BH139" s="11"/>
      <c r="BI139" s="11"/>
      <c r="BJ139" s="11"/>
      <c r="BK139" s="11"/>
      <c r="BL139" s="11"/>
      <c r="BM139" s="11"/>
      <c r="BN139" s="11"/>
      <c r="BO139" s="11"/>
      <c r="BP139" s="11"/>
      <c r="BQ139" s="11"/>
      <c r="BR139" s="11"/>
      <c r="BS139" s="11"/>
      <c r="BT139" s="11"/>
      <c r="BU139" s="11"/>
      <c r="BV139" s="11"/>
      <c r="BW139" s="11"/>
    </row>
    <row r="140" spans="1:75" s="8" customFormat="1">
      <c r="A140" s="34"/>
      <c r="B140" s="137"/>
      <c r="C140" s="34"/>
      <c r="D140" s="34"/>
      <c r="E140" s="34"/>
      <c r="F140" s="34"/>
      <c r="K140" s="7"/>
      <c r="L140" s="7"/>
      <c r="M140" s="7"/>
      <c r="N140" s="7"/>
      <c r="O140" s="7"/>
      <c r="P140" s="7"/>
      <c r="Q140" s="7"/>
      <c r="BB140" s="11"/>
      <c r="BC140" s="11"/>
      <c r="BD140" s="11"/>
      <c r="BE140" s="11"/>
      <c r="BF140" s="11"/>
      <c r="BG140" s="11"/>
      <c r="BH140" s="11"/>
      <c r="BI140" s="11"/>
      <c r="BJ140" s="11"/>
      <c r="BK140" s="11"/>
      <c r="BL140" s="11"/>
      <c r="BM140" s="11"/>
      <c r="BN140" s="11"/>
      <c r="BO140" s="11"/>
      <c r="BP140" s="11"/>
      <c r="BQ140" s="11"/>
      <c r="BR140" s="11"/>
      <c r="BS140" s="11"/>
      <c r="BT140" s="11"/>
      <c r="BU140" s="11"/>
      <c r="BV140" s="11"/>
      <c r="BW140" s="11"/>
    </row>
    <row r="141" spans="1:75" s="8" customFormat="1">
      <c r="A141" s="34"/>
      <c r="B141" s="137"/>
      <c r="C141" s="34"/>
      <c r="D141" s="34"/>
      <c r="E141" s="34"/>
      <c r="F141" s="34"/>
      <c r="K141" s="7"/>
      <c r="L141" s="7"/>
      <c r="M141" s="7"/>
      <c r="N141" s="7"/>
      <c r="O141" s="7"/>
      <c r="P141" s="7"/>
      <c r="Q141" s="7"/>
      <c r="BB141" s="11"/>
      <c r="BC141" s="11"/>
      <c r="BD141" s="11"/>
      <c r="BE141" s="11"/>
      <c r="BF141" s="11"/>
      <c r="BG141" s="11"/>
      <c r="BH141" s="11"/>
      <c r="BI141" s="11"/>
      <c r="BJ141" s="11"/>
      <c r="BK141" s="11"/>
      <c r="BL141" s="11"/>
      <c r="BM141" s="11"/>
      <c r="BN141" s="11"/>
      <c r="BO141" s="11"/>
      <c r="BP141" s="11"/>
      <c r="BQ141" s="11"/>
      <c r="BR141" s="11"/>
      <c r="BS141" s="11"/>
      <c r="BT141" s="11"/>
      <c r="BU141" s="11"/>
      <c r="BV141" s="11"/>
      <c r="BW141" s="11"/>
    </row>
    <row r="142" spans="1:75" s="8" customFormat="1">
      <c r="A142" s="34"/>
      <c r="B142" s="137"/>
      <c r="C142" s="34"/>
      <c r="D142" s="34"/>
      <c r="E142" s="34"/>
      <c r="F142" s="34"/>
      <c r="K142" s="7"/>
      <c r="L142" s="7"/>
      <c r="M142" s="7"/>
      <c r="N142" s="7"/>
      <c r="O142" s="7"/>
      <c r="P142" s="7"/>
      <c r="Q142" s="7"/>
      <c r="BB142" s="11"/>
      <c r="BC142" s="11"/>
      <c r="BD142" s="11"/>
      <c r="BE142" s="11"/>
      <c r="BF142" s="11"/>
      <c r="BG142" s="11"/>
      <c r="BH142" s="11"/>
      <c r="BI142" s="11"/>
      <c r="BJ142" s="11"/>
      <c r="BK142" s="11"/>
      <c r="BL142" s="11"/>
      <c r="BM142" s="11"/>
      <c r="BN142" s="11"/>
      <c r="BO142" s="11"/>
      <c r="BP142" s="11"/>
      <c r="BQ142" s="11"/>
      <c r="BR142" s="11"/>
      <c r="BS142" s="11"/>
      <c r="BT142" s="11"/>
      <c r="BU142" s="11"/>
      <c r="BV142" s="11"/>
      <c r="BW142" s="11"/>
    </row>
    <row r="143" spans="1:75" s="8" customFormat="1">
      <c r="A143" s="34"/>
      <c r="B143" s="137"/>
      <c r="C143" s="34"/>
      <c r="D143" s="34"/>
      <c r="E143" s="34"/>
      <c r="F143" s="34"/>
      <c r="K143" s="7"/>
      <c r="L143" s="7"/>
      <c r="M143" s="7"/>
      <c r="N143" s="7"/>
      <c r="O143" s="7"/>
      <c r="P143" s="7"/>
      <c r="Q143" s="7"/>
      <c r="BB143" s="11"/>
      <c r="BC143" s="11"/>
      <c r="BD143" s="11"/>
      <c r="BE143" s="11"/>
      <c r="BF143" s="11"/>
      <c r="BG143" s="11"/>
      <c r="BH143" s="11"/>
      <c r="BI143" s="11"/>
      <c r="BJ143" s="11"/>
      <c r="BK143" s="11"/>
      <c r="BL143" s="11"/>
      <c r="BM143" s="11"/>
      <c r="BN143" s="11"/>
      <c r="BO143" s="11"/>
      <c r="BP143" s="11"/>
      <c r="BQ143" s="11"/>
      <c r="BR143" s="11"/>
      <c r="BS143" s="11"/>
      <c r="BT143" s="11"/>
      <c r="BU143" s="11"/>
      <c r="BV143" s="11"/>
      <c r="BW143" s="11"/>
    </row>
    <row r="144" spans="1:75" s="8" customFormat="1">
      <c r="A144" s="34"/>
      <c r="B144" s="137"/>
      <c r="C144" s="34"/>
      <c r="D144" s="34"/>
      <c r="E144" s="34"/>
      <c r="F144" s="34"/>
      <c r="K144" s="7"/>
      <c r="L144" s="7"/>
      <c r="M144" s="7"/>
      <c r="N144" s="7"/>
      <c r="O144" s="7"/>
      <c r="P144" s="7"/>
      <c r="Q144" s="7"/>
      <c r="BB144" s="11"/>
      <c r="BC144" s="11"/>
      <c r="BD144" s="11"/>
      <c r="BE144" s="11"/>
      <c r="BF144" s="11"/>
      <c r="BG144" s="11"/>
      <c r="BH144" s="11"/>
      <c r="BI144" s="11"/>
      <c r="BJ144" s="11"/>
      <c r="BK144" s="11"/>
      <c r="BL144" s="11"/>
      <c r="BM144" s="11"/>
      <c r="BN144" s="11"/>
      <c r="BO144" s="11"/>
      <c r="BP144" s="11"/>
      <c r="BQ144" s="11"/>
      <c r="BR144" s="11"/>
      <c r="BS144" s="11"/>
      <c r="BT144" s="11"/>
      <c r="BU144" s="11"/>
      <c r="BV144" s="11"/>
      <c r="BW144" s="11"/>
    </row>
    <row r="145" spans="1:75" s="8" customFormat="1">
      <c r="A145" s="34"/>
      <c r="B145" s="137"/>
      <c r="C145" s="34"/>
      <c r="D145" s="34"/>
      <c r="E145" s="34"/>
      <c r="F145" s="34"/>
      <c r="K145" s="7"/>
      <c r="L145" s="7"/>
      <c r="M145" s="7"/>
      <c r="N145" s="7"/>
      <c r="O145" s="7"/>
      <c r="P145" s="7"/>
      <c r="Q145" s="7"/>
      <c r="BB145" s="11"/>
      <c r="BC145" s="11"/>
      <c r="BD145" s="11"/>
      <c r="BE145" s="11"/>
      <c r="BF145" s="11"/>
      <c r="BG145" s="11"/>
      <c r="BH145" s="11"/>
      <c r="BI145" s="11"/>
      <c r="BJ145" s="11"/>
      <c r="BK145" s="11"/>
      <c r="BL145" s="11"/>
      <c r="BM145" s="11"/>
      <c r="BN145" s="11"/>
      <c r="BO145" s="11"/>
      <c r="BP145" s="11"/>
      <c r="BQ145" s="11"/>
      <c r="BR145" s="11"/>
      <c r="BS145" s="11"/>
      <c r="BT145" s="11"/>
      <c r="BU145" s="11"/>
      <c r="BV145" s="11"/>
      <c r="BW145" s="11"/>
    </row>
    <row r="146" spans="1:75" s="8" customFormat="1">
      <c r="A146" s="34"/>
      <c r="B146" s="137"/>
      <c r="C146" s="34"/>
      <c r="D146" s="34"/>
      <c r="E146" s="34"/>
      <c r="F146" s="34"/>
      <c r="K146" s="7"/>
      <c r="L146" s="7"/>
      <c r="M146" s="7"/>
      <c r="N146" s="7"/>
      <c r="O146" s="7"/>
      <c r="P146" s="7"/>
      <c r="Q146" s="7"/>
      <c r="BB146" s="11"/>
      <c r="BC146" s="11"/>
      <c r="BD146" s="11"/>
      <c r="BE146" s="11"/>
      <c r="BF146" s="11"/>
      <c r="BG146" s="11"/>
      <c r="BH146" s="11"/>
      <c r="BI146" s="11"/>
      <c r="BJ146" s="11"/>
      <c r="BK146" s="11"/>
      <c r="BL146" s="11"/>
      <c r="BM146" s="11"/>
      <c r="BN146" s="11"/>
      <c r="BO146" s="11"/>
      <c r="BP146" s="11"/>
      <c r="BQ146" s="11"/>
      <c r="BR146" s="11"/>
      <c r="BS146" s="11"/>
      <c r="BT146" s="11"/>
      <c r="BU146" s="11"/>
      <c r="BV146" s="11"/>
      <c r="BW146" s="11"/>
    </row>
    <row r="147" spans="1:75" s="8" customFormat="1">
      <c r="A147" s="34"/>
      <c r="B147" s="137"/>
      <c r="C147" s="34"/>
      <c r="D147" s="34"/>
      <c r="E147" s="34"/>
      <c r="F147" s="34"/>
      <c r="K147" s="7"/>
      <c r="L147" s="7"/>
      <c r="M147" s="7"/>
      <c r="N147" s="7"/>
      <c r="O147" s="7"/>
      <c r="P147" s="7"/>
      <c r="Q147" s="7"/>
      <c r="BB147" s="11"/>
      <c r="BC147" s="11"/>
      <c r="BD147" s="11"/>
      <c r="BE147" s="11"/>
      <c r="BF147" s="11"/>
      <c r="BG147" s="11"/>
      <c r="BH147" s="11"/>
      <c r="BI147" s="11"/>
      <c r="BJ147" s="11"/>
      <c r="BK147" s="11"/>
      <c r="BL147" s="11"/>
      <c r="BM147" s="11"/>
      <c r="BN147" s="11"/>
      <c r="BO147" s="11"/>
      <c r="BP147" s="11"/>
      <c r="BQ147" s="11"/>
      <c r="BR147" s="11"/>
      <c r="BS147" s="11"/>
      <c r="BT147" s="11"/>
      <c r="BU147" s="11"/>
      <c r="BV147" s="11"/>
      <c r="BW147" s="11"/>
    </row>
    <row r="148" spans="1:75" s="8" customFormat="1">
      <c r="A148" s="34"/>
      <c r="B148" s="137"/>
      <c r="C148" s="34"/>
      <c r="D148" s="34"/>
      <c r="E148" s="34"/>
      <c r="F148" s="34"/>
      <c r="K148" s="7"/>
      <c r="L148" s="7"/>
      <c r="M148" s="7"/>
      <c r="N148" s="7"/>
      <c r="O148" s="7"/>
      <c r="P148" s="7"/>
      <c r="Q148" s="7"/>
      <c r="BB148" s="11"/>
      <c r="BC148" s="11"/>
      <c r="BD148" s="11"/>
      <c r="BE148" s="11"/>
      <c r="BF148" s="11"/>
      <c r="BG148" s="11"/>
      <c r="BH148" s="11"/>
      <c r="BI148" s="11"/>
      <c r="BJ148" s="11"/>
      <c r="BK148" s="11"/>
      <c r="BL148" s="11"/>
      <c r="BM148" s="11"/>
      <c r="BN148" s="11"/>
      <c r="BO148" s="11"/>
      <c r="BP148" s="11"/>
      <c r="BQ148" s="11"/>
      <c r="BR148" s="11"/>
      <c r="BS148" s="11"/>
      <c r="BT148" s="11"/>
      <c r="BU148" s="11"/>
      <c r="BV148" s="11"/>
      <c r="BW148" s="11"/>
    </row>
    <row r="149" spans="1:75" s="9" customFormat="1" ht="30" customHeight="1">
      <c r="A149" s="10">
        <v>103</v>
      </c>
      <c r="B149" s="10" t="s">
        <v>75</v>
      </c>
      <c r="D149" s="10"/>
      <c r="E149" s="10"/>
      <c r="F149" s="10"/>
      <c r="J149" s="16"/>
      <c r="K149" s="16"/>
      <c r="L149" s="16"/>
      <c r="M149" s="16"/>
      <c r="N149" s="16"/>
      <c r="O149" s="16"/>
      <c r="P149" s="16"/>
      <c r="Q149" s="16"/>
    </row>
    <row r="150" spans="1:75">
      <c r="A150" s="34"/>
      <c r="B150" s="8"/>
      <c r="C150" s="24" t="s">
        <v>74</v>
      </c>
      <c r="D150" s="34" t="s">
        <v>73</v>
      </c>
      <c r="E150" s="34"/>
      <c r="F150" s="34"/>
      <c r="G150" s="8"/>
      <c r="H150" s="8"/>
      <c r="I150" s="58"/>
      <c r="J150" s="60"/>
      <c r="K150" s="59"/>
      <c r="L150" s="7"/>
      <c r="M150" s="7"/>
      <c r="N150" s="7"/>
      <c r="O150" s="7"/>
      <c r="P150" s="7"/>
      <c r="Q150" s="7"/>
      <c r="BB150" s="5"/>
      <c r="BC150" s="5"/>
      <c r="BD150" s="5"/>
      <c r="BE150" s="5"/>
      <c r="BF150" s="5"/>
      <c r="BG150" s="5"/>
      <c r="BH150" s="5"/>
      <c r="BI150" s="5"/>
      <c r="BJ150" s="5"/>
      <c r="BK150" s="5"/>
      <c r="BL150" s="5"/>
      <c r="BM150" s="5"/>
      <c r="BN150" s="5"/>
      <c r="BO150" s="5"/>
      <c r="BP150" s="5"/>
      <c r="BQ150" s="5"/>
      <c r="BR150" s="5"/>
      <c r="BS150" s="5"/>
      <c r="BT150" s="5"/>
      <c r="BU150" s="5"/>
      <c r="BV150" s="5"/>
      <c r="BW150" s="5"/>
    </row>
    <row r="151" spans="1:75">
      <c r="A151" s="34"/>
      <c r="B151" s="8"/>
      <c r="C151" s="24" t="s">
        <v>72</v>
      </c>
      <c r="D151" s="34" t="s">
        <v>71</v>
      </c>
      <c r="E151" s="34"/>
      <c r="F151" s="34"/>
      <c r="G151" s="8"/>
      <c r="H151" s="8"/>
      <c r="I151" s="58"/>
      <c r="J151" s="60"/>
      <c r="K151" s="59"/>
      <c r="L151" s="7"/>
      <c r="M151" s="7"/>
      <c r="N151" s="7"/>
      <c r="O151" s="7"/>
      <c r="P151" s="7"/>
      <c r="Q151" s="7"/>
      <c r="BB151" s="5"/>
      <c r="BC151" s="5"/>
      <c r="BD151" s="5"/>
      <c r="BE151" s="5"/>
      <c r="BF151" s="5"/>
      <c r="BG151" s="5"/>
      <c r="BH151" s="5"/>
      <c r="BI151" s="5"/>
      <c r="BJ151" s="5"/>
      <c r="BK151" s="5"/>
      <c r="BL151" s="5"/>
      <c r="BM151" s="5"/>
      <c r="BN151" s="5"/>
      <c r="BO151" s="5"/>
      <c r="BP151" s="5"/>
      <c r="BQ151" s="5"/>
      <c r="BR151" s="5"/>
      <c r="BS151" s="5"/>
      <c r="BT151" s="5"/>
      <c r="BU151" s="5"/>
      <c r="BV151" s="5"/>
      <c r="BW151" s="5"/>
    </row>
    <row r="152" spans="1:75">
      <c r="A152" s="34"/>
      <c r="B152" s="8"/>
      <c r="C152" s="24" t="s">
        <v>70</v>
      </c>
      <c r="D152" s="34" t="s">
        <v>69</v>
      </c>
      <c r="E152" s="34"/>
      <c r="F152" s="34"/>
      <c r="G152" s="8"/>
      <c r="H152" s="8"/>
      <c r="I152" s="58"/>
      <c r="J152" s="60"/>
      <c r="K152" s="59"/>
      <c r="L152" s="7"/>
      <c r="M152" s="7"/>
      <c r="N152" s="7"/>
      <c r="O152" s="7"/>
      <c r="P152" s="7"/>
      <c r="Q152" s="7"/>
      <c r="BB152" s="5"/>
      <c r="BC152" s="5"/>
      <c r="BD152" s="5"/>
      <c r="BE152" s="5"/>
      <c r="BF152" s="5"/>
      <c r="BG152" s="5"/>
      <c r="BH152" s="5"/>
      <c r="BI152" s="5"/>
      <c r="BJ152" s="5"/>
      <c r="BK152" s="5"/>
      <c r="BL152" s="5"/>
      <c r="BM152" s="5"/>
      <c r="BN152" s="5"/>
      <c r="BO152" s="5"/>
      <c r="BP152" s="5"/>
      <c r="BQ152" s="5"/>
      <c r="BR152" s="5"/>
      <c r="BS152" s="5"/>
      <c r="BT152" s="5"/>
      <c r="BU152" s="5"/>
      <c r="BV152" s="5"/>
      <c r="BW152" s="5"/>
    </row>
    <row r="153" spans="1:75">
      <c r="A153" s="34"/>
      <c r="B153" s="8"/>
      <c r="C153" s="24" t="s">
        <v>107</v>
      </c>
      <c r="D153" s="34" t="s">
        <v>68</v>
      </c>
      <c r="E153" s="34"/>
      <c r="F153" s="34"/>
      <c r="G153" s="8"/>
      <c r="H153" s="8"/>
      <c r="I153" s="58"/>
      <c r="J153" s="60"/>
      <c r="K153" s="59"/>
      <c r="L153" s="7"/>
      <c r="M153" s="7"/>
      <c r="N153" s="7"/>
      <c r="O153" s="7"/>
      <c r="P153" s="7"/>
      <c r="Q153" s="7"/>
      <c r="BB153" s="5"/>
      <c r="BC153" s="5"/>
      <c r="BD153" s="5"/>
      <c r="BE153" s="5"/>
      <c r="BF153" s="5"/>
      <c r="BG153" s="5"/>
      <c r="BH153" s="5"/>
      <c r="BI153" s="5"/>
      <c r="BJ153" s="5"/>
      <c r="BK153" s="5"/>
      <c r="BL153" s="5"/>
      <c r="BM153" s="5"/>
      <c r="BN153" s="5"/>
      <c r="BO153" s="5"/>
      <c r="BP153" s="5"/>
      <c r="BQ153" s="5"/>
      <c r="BR153" s="5"/>
      <c r="BS153" s="5"/>
      <c r="BT153" s="5"/>
      <c r="BU153" s="5"/>
      <c r="BV153" s="5"/>
      <c r="BW153" s="5"/>
    </row>
    <row r="154" spans="1:75">
      <c r="A154" s="34"/>
      <c r="B154" s="8"/>
      <c r="C154" s="24" t="s">
        <v>67</v>
      </c>
      <c r="D154" s="34" t="s">
        <v>66</v>
      </c>
      <c r="E154" s="34"/>
      <c r="F154" s="34"/>
      <c r="G154" s="8"/>
      <c r="H154" s="8"/>
      <c r="I154" s="58"/>
      <c r="J154" s="59"/>
      <c r="K154" s="59"/>
      <c r="BB154" s="5"/>
      <c r="BC154" s="5"/>
      <c r="BD154" s="5"/>
      <c r="BE154" s="5"/>
      <c r="BF154" s="5"/>
      <c r="BG154" s="5"/>
      <c r="BH154" s="5"/>
      <c r="BI154" s="5"/>
      <c r="BJ154" s="5"/>
      <c r="BK154" s="5"/>
      <c r="BL154" s="5"/>
      <c r="BM154" s="5"/>
      <c r="BN154" s="5"/>
      <c r="BO154" s="5"/>
      <c r="BP154" s="5"/>
      <c r="BQ154" s="5"/>
      <c r="BR154" s="5"/>
      <c r="BS154" s="5"/>
      <c r="BT154" s="5"/>
      <c r="BU154" s="5"/>
      <c r="BV154" s="5"/>
      <c r="BW154" s="5"/>
    </row>
    <row r="155" spans="1:75">
      <c r="A155" s="34"/>
      <c r="B155" s="8"/>
      <c r="C155" s="24" t="s">
        <v>61</v>
      </c>
      <c r="D155" s="34" t="s">
        <v>60</v>
      </c>
      <c r="E155" s="34"/>
      <c r="F155" s="34"/>
      <c r="G155" s="8"/>
      <c r="H155" s="8"/>
      <c r="I155" s="58"/>
      <c r="J155" s="59"/>
      <c r="K155" s="59"/>
      <c r="BB155" s="5"/>
      <c r="BC155" s="5"/>
      <c r="BD155" s="5"/>
      <c r="BE155" s="5"/>
      <c r="BF155" s="5"/>
      <c r="BG155" s="5"/>
      <c r="BH155" s="5"/>
      <c r="BI155" s="5"/>
      <c r="BJ155" s="5"/>
      <c r="BK155" s="5"/>
      <c r="BL155" s="5"/>
      <c r="BM155" s="5"/>
      <c r="BN155" s="5"/>
      <c r="BO155" s="5"/>
      <c r="BP155" s="5"/>
      <c r="BQ155" s="5"/>
      <c r="BR155" s="5"/>
      <c r="BS155" s="5"/>
      <c r="BT155" s="5"/>
      <c r="BU155" s="5"/>
      <c r="BV155" s="5"/>
      <c r="BW155" s="5"/>
    </row>
    <row r="156" spans="1:75">
      <c r="A156" s="34"/>
      <c r="B156" s="8"/>
      <c r="C156" s="24" t="s">
        <v>65</v>
      </c>
      <c r="D156" s="34" t="s">
        <v>64</v>
      </c>
      <c r="E156" s="34"/>
      <c r="F156" s="34"/>
      <c r="G156" s="8"/>
      <c r="H156" s="8"/>
      <c r="I156" s="58"/>
      <c r="J156" s="59"/>
      <c r="K156" s="59"/>
      <c r="BB156" s="5"/>
      <c r="BC156" s="5"/>
      <c r="BD156" s="5"/>
      <c r="BE156" s="5"/>
      <c r="BF156" s="5"/>
      <c r="BG156" s="5"/>
      <c r="BH156" s="5"/>
      <c r="BI156" s="5"/>
      <c r="BJ156" s="5"/>
      <c r="BK156" s="5"/>
      <c r="BL156" s="5"/>
      <c r="BM156" s="5"/>
      <c r="BN156" s="5"/>
      <c r="BO156" s="5"/>
      <c r="BP156" s="5"/>
      <c r="BQ156" s="5"/>
      <c r="BR156" s="5"/>
      <c r="BS156" s="5"/>
      <c r="BT156" s="5"/>
      <c r="BU156" s="5"/>
      <c r="BV156" s="5"/>
      <c r="BW156" s="5"/>
    </row>
    <row r="157" spans="1:75">
      <c r="A157" s="34"/>
      <c r="B157" s="8"/>
      <c r="C157" s="24" t="s">
        <v>63</v>
      </c>
      <c r="D157" s="34" t="s">
        <v>62</v>
      </c>
      <c r="E157" s="34"/>
      <c r="F157" s="34"/>
      <c r="G157" s="8"/>
      <c r="H157" s="8"/>
      <c r="I157" s="58"/>
      <c r="J157" s="59"/>
      <c r="K157" s="59"/>
      <c r="BB157" s="5"/>
      <c r="BC157" s="5"/>
      <c r="BD157" s="5"/>
      <c r="BE157" s="5"/>
      <c r="BF157" s="5"/>
      <c r="BG157" s="5"/>
      <c r="BH157" s="5"/>
      <c r="BI157" s="5"/>
      <c r="BJ157" s="5"/>
      <c r="BK157" s="5"/>
      <c r="BL157" s="5"/>
      <c r="BM157" s="5"/>
      <c r="BN157" s="5"/>
      <c r="BO157" s="5"/>
      <c r="BP157" s="5"/>
      <c r="BQ157" s="5"/>
      <c r="BR157" s="5"/>
      <c r="BS157" s="5"/>
      <c r="BT157" s="5"/>
      <c r="BU157" s="5"/>
      <c r="BV157" s="5"/>
      <c r="BW157" s="5"/>
    </row>
    <row r="158" spans="1:75">
      <c r="A158" s="34"/>
      <c r="B158" s="8"/>
      <c r="C158" s="24" t="s">
        <v>61</v>
      </c>
      <c r="D158" s="34" t="s">
        <v>60</v>
      </c>
      <c r="E158" s="34"/>
      <c r="F158" s="34"/>
      <c r="G158" s="8"/>
      <c r="H158" s="8"/>
      <c r="I158" s="58"/>
      <c r="J158" s="59"/>
      <c r="K158" s="59"/>
      <c r="BB158" s="5"/>
      <c r="BC158" s="5"/>
      <c r="BD158" s="5"/>
      <c r="BE158" s="5"/>
      <c r="BF158" s="5"/>
      <c r="BG158" s="5"/>
      <c r="BH158" s="5"/>
      <c r="BI158" s="5"/>
      <c r="BJ158" s="5"/>
      <c r="BK158" s="5"/>
      <c r="BL158" s="5"/>
      <c r="BM158" s="5"/>
      <c r="BN158" s="5"/>
      <c r="BO158" s="5"/>
      <c r="BP158" s="5"/>
      <c r="BQ158" s="5"/>
      <c r="BR158" s="5"/>
      <c r="BS158" s="5"/>
      <c r="BT158" s="5"/>
      <c r="BU158" s="5"/>
      <c r="BV158" s="5"/>
      <c r="BW158" s="5"/>
    </row>
    <row r="159" spans="1:75">
      <c r="A159" s="34"/>
      <c r="B159" s="8"/>
      <c r="C159" s="24" t="s">
        <v>59</v>
      </c>
      <c r="D159" s="34" t="s">
        <v>58</v>
      </c>
      <c r="E159" s="34"/>
      <c r="F159" s="34"/>
      <c r="G159" s="8"/>
      <c r="H159" s="8"/>
      <c r="I159" s="58"/>
      <c r="J159" s="59"/>
      <c r="K159" s="59"/>
      <c r="BB159" s="5"/>
      <c r="BC159" s="5"/>
      <c r="BD159" s="5"/>
      <c r="BE159" s="5"/>
      <c r="BF159" s="5"/>
      <c r="BG159" s="5"/>
      <c r="BH159" s="5"/>
      <c r="BI159" s="5"/>
      <c r="BJ159" s="5"/>
      <c r="BK159" s="5"/>
      <c r="BL159" s="5"/>
      <c r="BM159" s="5"/>
      <c r="BN159" s="5"/>
      <c r="BO159" s="5"/>
      <c r="BP159" s="5"/>
      <c r="BQ159" s="5"/>
      <c r="BR159" s="5"/>
      <c r="BS159" s="5"/>
      <c r="BT159" s="5"/>
      <c r="BU159" s="5"/>
      <c r="BV159" s="5"/>
      <c r="BW159" s="5"/>
    </row>
    <row r="160" spans="1:75">
      <c r="A160" s="34"/>
      <c r="B160" s="8"/>
      <c r="C160" s="24" t="s">
        <v>57</v>
      </c>
      <c r="D160" s="34" t="s">
        <v>56</v>
      </c>
      <c r="E160" s="34"/>
      <c r="F160" s="34"/>
      <c r="G160" s="8"/>
      <c r="H160" s="8"/>
      <c r="I160" s="58"/>
      <c r="J160" s="59"/>
      <c r="K160" s="59"/>
      <c r="BB160" s="5"/>
      <c r="BC160" s="5"/>
      <c r="BD160" s="5"/>
      <c r="BE160" s="5"/>
      <c r="BF160" s="5"/>
      <c r="BG160" s="5"/>
      <c r="BH160" s="5"/>
      <c r="BI160" s="5"/>
      <c r="BJ160" s="5"/>
      <c r="BK160" s="5"/>
      <c r="BL160" s="5"/>
      <c r="BM160" s="5"/>
      <c r="BN160" s="5"/>
      <c r="BO160" s="5"/>
      <c r="BP160" s="5"/>
      <c r="BQ160" s="5"/>
      <c r="BR160" s="5"/>
      <c r="BS160" s="5"/>
      <c r="BT160" s="5"/>
      <c r="BU160" s="5"/>
      <c r="BV160" s="5"/>
      <c r="BW160" s="5"/>
    </row>
    <row r="161" spans="1:75">
      <c r="A161" s="34"/>
      <c r="B161" s="8"/>
      <c r="C161" s="24" t="s">
        <v>55</v>
      </c>
      <c r="D161" s="34" t="s">
        <v>54</v>
      </c>
      <c r="E161" s="34" t="s">
        <v>53</v>
      </c>
      <c r="F161" s="34"/>
      <c r="G161" s="8"/>
      <c r="H161" s="8"/>
      <c r="I161" s="58"/>
      <c r="J161" s="60"/>
      <c r="K161" s="59"/>
      <c r="BB161" s="5"/>
      <c r="BC161" s="5"/>
      <c r="BD161" s="5"/>
      <c r="BE161" s="5"/>
      <c r="BF161" s="5"/>
      <c r="BG161" s="5"/>
      <c r="BH161" s="5"/>
      <c r="BI161" s="5"/>
      <c r="BJ161" s="5"/>
      <c r="BK161" s="5"/>
      <c r="BL161" s="5"/>
      <c r="BM161" s="5"/>
      <c r="BN161" s="5"/>
      <c r="BO161" s="5"/>
      <c r="BP161" s="5"/>
      <c r="BQ161" s="5"/>
      <c r="BR161" s="5"/>
      <c r="BS161" s="5"/>
      <c r="BT161" s="5"/>
      <c r="BU161" s="5"/>
      <c r="BV161" s="5"/>
      <c r="BW161" s="5"/>
    </row>
    <row r="162" spans="1:75">
      <c r="A162" s="34"/>
      <c r="B162" s="8"/>
      <c r="C162" s="24" t="s">
        <v>4</v>
      </c>
      <c r="D162" s="34" t="s">
        <v>54</v>
      </c>
      <c r="E162" s="34" t="s">
        <v>53</v>
      </c>
      <c r="F162" s="34"/>
      <c r="G162" s="8"/>
      <c r="H162" s="8"/>
      <c r="I162" s="58"/>
      <c r="J162" s="60"/>
      <c r="K162" s="59"/>
      <c r="BB162" s="5"/>
      <c r="BC162" s="5"/>
      <c r="BD162" s="5"/>
      <c r="BE162" s="5"/>
      <c r="BF162" s="5"/>
      <c r="BG162" s="5"/>
      <c r="BH162" s="5"/>
      <c r="BI162" s="5"/>
      <c r="BJ162" s="5"/>
      <c r="BK162" s="5"/>
      <c r="BL162" s="5"/>
      <c r="BM162" s="5"/>
      <c r="BN162" s="5"/>
      <c r="BO162" s="5"/>
      <c r="BP162" s="5"/>
      <c r="BQ162" s="5"/>
      <c r="BR162" s="5"/>
      <c r="BS162" s="5"/>
      <c r="BT162" s="5"/>
      <c r="BU162" s="5"/>
      <c r="BV162" s="5"/>
      <c r="BW162" s="5"/>
    </row>
    <row r="163" spans="1:75">
      <c r="A163" s="34"/>
      <c r="B163" s="8"/>
      <c r="C163" s="24" t="s">
        <v>52</v>
      </c>
      <c r="D163" s="34" t="s">
        <v>51</v>
      </c>
      <c r="E163" s="34" t="s">
        <v>34</v>
      </c>
      <c r="F163" s="34"/>
      <c r="G163" s="8"/>
      <c r="H163" s="8"/>
      <c r="I163" s="58"/>
      <c r="J163" s="59"/>
      <c r="K163" s="59"/>
      <c r="BB163" s="5"/>
      <c r="BC163" s="5"/>
      <c r="BD163" s="5"/>
      <c r="BE163" s="5"/>
      <c r="BF163" s="5"/>
      <c r="BG163" s="5"/>
      <c r="BH163" s="5"/>
      <c r="BI163" s="5"/>
      <c r="BJ163" s="5"/>
      <c r="BK163" s="5"/>
      <c r="BL163" s="5"/>
      <c r="BM163" s="5"/>
      <c r="BN163" s="5"/>
      <c r="BO163" s="5"/>
      <c r="BP163" s="5"/>
      <c r="BQ163" s="5"/>
      <c r="BR163" s="5"/>
      <c r="BS163" s="5"/>
      <c r="BT163" s="5"/>
      <c r="BU163" s="5"/>
      <c r="BV163" s="5"/>
      <c r="BW163" s="5"/>
    </row>
    <row r="164" spans="1:75">
      <c r="A164" s="34"/>
      <c r="B164" s="8"/>
      <c r="C164" s="24" t="s">
        <v>50</v>
      </c>
      <c r="D164" s="34" t="s">
        <v>3</v>
      </c>
      <c r="E164" s="34" t="s">
        <v>34</v>
      </c>
      <c r="F164" s="34"/>
      <c r="G164" s="8"/>
      <c r="H164" s="8"/>
      <c r="I164" s="58"/>
      <c r="J164" s="59"/>
      <c r="K164" s="59"/>
      <c r="BB164" s="5"/>
      <c r="BC164" s="5"/>
      <c r="BD164" s="5"/>
      <c r="BE164" s="5"/>
      <c r="BF164" s="5"/>
      <c r="BG164" s="5"/>
      <c r="BH164" s="5"/>
      <c r="BI164" s="5"/>
      <c r="BJ164" s="5"/>
      <c r="BK164" s="5"/>
      <c r="BL164" s="5"/>
      <c r="BM164" s="5"/>
      <c r="BN164" s="5"/>
      <c r="BO164" s="5"/>
      <c r="BP164" s="5"/>
      <c r="BQ164" s="5"/>
      <c r="BR164" s="5"/>
      <c r="BS164" s="5"/>
      <c r="BT164" s="5"/>
      <c r="BU164" s="5"/>
      <c r="BV164" s="5"/>
      <c r="BW164" s="5"/>
    </row>
    <row r="165" spans="1:75">
      <c r="A165" s="34"/>
      <c r="B165" s="8"/>
      <c r="C165" s="24" t="s">
        <v>49</v>
      </c>
      <c r="D165" s="34" t="s">
        <v>2</v>
      </c>
      <c r="E165" s="34" t="s">
        <v>34</v>
      </c>
      <c r="F165" s="34"/>
      <c r="G165" s="8"/>
      <c r="H165" s="8"/>
      <c r="I165" s="58"/>
      <c r="J165" s="59"/>
      <c r="K165" s="59"/>
      <c r="BB165" s="5"/>
      <c r="BC165" s="5"/>
      <c r="BD165" s="5"/>
      <c r="BE165" s="5"/>
      <c r="BF165" s="5"/>
      <c r="BG165" s="5"/>
      <c r="BH165" s="5"/>
      <c r="BI165" s="5"/>
      <c r="BJ165" s="5"/>
      <c r="BK165" s="5"/>
      <c r="BL165" s="5"/>
      <c r="BM165" s="5"/>
      <c r="BN165" s="5"/>
      <c r="BO165" s="5"/>
      <c r="BP165" s="5"/>
      <c r="BQ165" s="5"/>
      <c r="BR165" s="5"/>
      <c r="BS165" s="5"/>
      <c r="BT165" s="5"/>
      <c r="BU165" s="5"/>
      <c r="BV165" s="5"/>
      <c r="BW165" s="5"/>
    </row>
    <row r="166" spans="1:75">
      <c r="A166" s="34"/>
      <c r="B166" s="8"/>
      <c r="C166" s="24" t="s">
        <v>48</v>
      </c>
      <c r="D166" s="34" t="s">
        <v>47</v>
      </c>
      <c r="E166" s="34" t="s">
        <v>34</v>
      </c>
      <c r="F166" s="34"/>
      <c r="G166" s="8"/>
      <c r="H166" s="8"/>
      <c r="I166" s="58"/>
      <c r="J166" s="59"/>
      <c r="K166" s="59"/>
      <c r="BB166" s="5"/>
      <c r="BC166" s="5"/>
      <c r="BD166" s="5"/>
      <c r="BE166" s="5"/>
      <c r="BF166" s="5"/>
      <c r="BG166" s="5"/>
      <c r="BH166" s="5"/>
      <c r="BI166" s="5"/>
      <c r="BJ166" s="5"/>
      <c r="BK166" s="5"/>
      <c r="BL166" s="5"/>
      <c r="BM166" s="5"/>
      <c r="BN166" s="5"/>
      <c r="BO166" s="5"/>
      <c r="BP166" s="5"/>
      <c r="BQ166" s="5"/>
      <c r="BR166" s="5"/>
      <c r="BS166" s="5"/>
      <c r="BT166" s="5"/>
      <c r="BU166" s="5"/>
      <c r="BV166" s="5"/>
      <c r="BW166" s="5"/>
    </row>
    <row r="167" spans="1:75">
      <c r="A167" s="34"/>
      <c r="B167" s="8"/>
      <c r="C167" s="24" t="s">
        <v>46</v>
      </c>
      <c r="D167" s="34" t="s">
        <v>45</v>
      </c>
      <c r="E167" s="34" t="s">
        <v>34</v>
      </c>
      <c r="F167" s="34"/>
      <c r="G167" s="8"/>
      <c r="H167" s="8"/>
      <c r="I167" s="58"/>
      <c r="J167" s="59"/>
      <c r="K167" s="59"/>
      <c r="BB167" s="5"/>
      <c r="BC167" s="5"/>
      <c r="BD167" s="5"/>
      <c r="BE167" s="5"/>
      <c r="BF167" s="5"/>
      <c r="BG167" s="5"/>
      <c r="BH167" s="5"/>
      <c r="BI167" s="5"/>
      <c r="BJ167" s="5"/>
      <c r="BK167" s="5"/>
      <c r="BL167" s="5"/>
      <c r="BM167" s="5"/>
      <c r="BN167" s="5"/>
      <c r="BO167" s="5"/>
      <c r="BP167" s="5"/>
      <c r="BQ167" s="5"/>
      <c r="BR167" s="5"/>
      <c r="BS167" s="5"/>
      <c r="BT167" s="5"/>
      <c r="BU167" s="5"/>
      <c r="BV167" s="5"/>
      <c r="BW167" s="5"/>
    </row>
    <row r="168" spans="1:75">
      <c r="A168" s="34"/>
      <c r="B168" s="8"/>
      <c r="C168" s="24" t="s">
        <v>44</v>
      </c>
      <c r="D168" s="34" t="s">
        <v>43</v>
      </c>
      <c r="E168" s="34" t="s">
        <v>34</v>
      </c>
      <c r="F168" s="34"/>
      <c r="G168" s="8"/>
      <c r="H168" s="8"/>
      <c r="I168" s="58"/>
      <c r="J168" s="59"/>
      <c r="K168" s="59"/>
      <c r="BB168" s="5"/>
      <c r="BC168" s="5"/>
      <c r="BD168" s="5"/>
      <c r="BE168" s="5"/>
      <c r="BF168" s="5"/>
      <c r="BG168" s="5"/>
      <c r="BH168" s="5"/>
      <c r="BI168" s="5"/>
      <c r="BJ168" s="5"/>
      <c r="BK168" s="5"/>
      <c r="BL168" s="5"/>
      <c r="BM168" s="5"/>
      <c r="BN168" s="5"/>
      <c r="BO168" s="5"/>
      <c r="BP168" s="5"/>
      <c r="BQ168" s="5"/>
      <c r="BR168" s="5"/>
      <c r="BS168" s="5"/>
      <c r="BT168" s="5"/>
      <c r="BU168" s="5"/>
      <c r="BV168" s="5"/>
      <c r="BW168" s="5"/>
    </row>
    <row r="169" spans="1:75">
      <c r="A169" s="34"/>
      <c r="B169" s="8"/>
      <c r="C169" s="24" t="s">
        <v>42</v>
      </c>
      <c r="D169" s="34" t="s">
        <v>41</v>
      </c>
      <c r="E169" s="34" t="s">
        <v>34</v>
      </c>
      <c r="F169" s="34"/>
      <c r="G169" s="8"/>
      <c r="H169" s="8"/>
      <c r="I169" s="58"/>
      <c r="J169" s="59"/>
      <c r="K169" s="59"/>
      <c r="BB169" s="5"/>
      <c r="BC169" s="5"/>
      <c r="BD169" s="5"/>
      <c r="BE169" s="5"/>
      <c r="BF169" s="5"/>
      <c r="BG169" s="5"/>
      <c r="BH169" s="5"/>
      <c r="BI169" s="5"/>
      <c r="BJ169" s="5"/>
      <c r="BK169" s="5"/>
      <c r="BL169" s="5"/>
      <c r="BM169" s="5"/>
      <c r="BN169" s="5"/>
      <c r="BO169" s="5"/>
      <c r="BP169" s="5"/>
      <c r="BQ169" s="5"/>
      <c r="BR169" s="5"/>
      <c r="BS169" s="5"/>
      <c r="BT169" s="5"/>
      <c r="BU169" s="5"/>
      <c r="BV169" s="5"/>
      <c r="BW169" s="5"/>
    </row>
    <row r="170" spans="1:75">
      <c r="A170" s="34"/>
      <c r="B170" s="8"/>
      <c r="C170" s="24" t="s">
        <v>40</v>
      </c>
      <c r="D170" s="34" t="s">
        <v>39</v>
      </c>
      <c r="E170" s="34" t="s">
        <v>34</v>
      </c>
      <c r="F170" s="34"/>
      <c r="G170" s="8"/>
      <c r="H170" s="8"/>
      <c r="I170" s="58"/>
      <c r="J170" s="59"/>
      <c r="K170" s="59"/>
      <c r="BB170" s="5"/>
      <c r="BC170" s="5"/>
      <c r="BD170" s="5"/>
      <c r="BE170" s="5"/>
      <c r="BF170" s="5"/>
      <c r="BG170" s="5"/>
      <c r="BH170" s="5"/>
      <c r="BI170" s="5"/>
      <c r="BJ170" s="5"/>
      <c r="BK170" s="5"/>
      <c r="BL170" s="5"/>
      <c r="BM170" s="5"/>
      <c r="BN170" s="5"/>
      <c r="BO170" s="5"/>
      <c r="BP170" s="5"/>
      <c r="BQ170" s="5"/>
      <c r="BR170" s="5"/>
      <c r="BS170" s="5"/>
      <c r="BT170" s="5"/>
      <c r="BU170" s="5"/>
      <c r="BV170" s="5"/>
      <c r="BW170" s="5"/>
    </row>
    <row r="171" spans="1:75">
      <c r="A171" s="34"/>
      <c r="B171" s="8"/>
      <c r="C171" s="24" t="s">
        <v>38</v>
      </c>
      <c r="D171" s="34" t="s">
        <v>37</v>
      </c>
      <c r="E171" s="34" t="s">
        <v>34</v>
      </c>
      <c r="F171" s="34"/>
      <c r="G171" s="8"/>
      <c r="H171" s="8"/>
      <c r="I171" s="58"/>
      <c r="J171" s="59"/>
      <c r="K171" s="59"/>
      <c r="BB171" s="5"/>
      <c r="BC171" s="5"/>
      <c r="BD171" s="5"/>
      <c r="BE171" s="5"/>
      <c r="BF171" s="5"/>
      <c r="BG171" s="5"/>
      <c r="BH171" s="5"/>
      <c r="BI171" s="5"/>
      <c r="BJ171" s="5"/>
      <c r="BK171" s="5"/>
      <c r="BL171" s="5"/>
      <c r="BM171" s="5"/>
      <c r="BN171" s="5"/>
      <c r="BO171" s="5"/>
      <c r="BP171" s="5"/>
      <c r="BQ171" s="5"/>
      <c r="BR171" s="5"/>
      <c r="BS171" s="5"/>
      <c r="BT171" s="5"/>
      <c r="BU171" s="5"/>
      <c r="BV171" s="5"/>
      <c r="BW171" s="5"/>
    </row>
    <row r="172" spans="1:75">
      <c r="A172" s="34"/>
      <c r="B172" s="8"/>
      <c r="C172" s="24" t="s">
        <v>36</v>
      </c>
      <c r="D172" s="34" t="s">
        <v>35</v>
      </c>
      <c r="E172" s="34" t="s">
        <v>34</v>
      </c>
      <c r="F172" s="34"/>
      <c r="G172" s="8"/>
      <c r="H172" s="8"/>
      <c r="I172" s="58"/>
      <c r="J172" s="61"/>
      <c r="K172" s="59"/>
      <c r="BB172" s="5"/>
      <c r="BC172" s="5"/>
      <c r="BD172" s="5"/>
      <c r="BE172" s="5"/>
      <c r="BF172" s="5"/>
      <c r="BG172" s="5"/>
      <c r="BH172" s="5"/>
      <c r="BI172" s="5"/>
      <c r="BJ172" s="5"/>
      <c r="BK172" s="5"/>
      <c r="BL172" s="5"/>
      <c r="BM172" s="5"/>
      <c r="BN172" s="5"/>
      <c r="BO172" s="5"/>
      <c r="BP172" s="5"/>
      <c r="BQ172" s="5"/>
      <c r="BR172" s="5"/>
      <c r="BS172" s="5"/>
      <c r="BT172" s="5"/>
      <c r="BU172" s="5"/>
      <c r="BV172" s="5"/>
      <c r="BW172" s="5"/>
    </row>
    <row r="173" spans="1:75">
      <c r="A173" s="34"/>
      <c r="B173" s="8"/>
      <c r="C173" s="24" t="s">
        <v>33</v>
      </c>
      <c r="D173" s="34" t="s">
        <v>32</v>
      </c>
      <c r="E173" s="34" t="s">
        <v>31</v>
      </c>
      <c r="F173" s="34"/>
      <c r="G173" s="8"/>
      <c r="H173" s="8"/>
      <c r="I173" s="58"/>
      <c r="J173" s="59"/>
      <c r="K173" s="59"/>
      <c r="BB173" s="5"/>
      <c r="BC173" s="5"/>
      <c r="BD173" s="5"/>
      <c r="BE173" s="5"/>
      <c r="BF173" s="5"/>
      <c r="BG173" s="5"/>
      <c r="BH173" s="5"/>
      <c r="BI173" s="5"/>
      <c r="BJ173" s="5"/>
      <c r="BK173" s="5"/>
      <c r="BL173" s="5"/>
      <c r="BM173" s="5"/>
      <c r="BN173" s="5"/>
      <c r="BO173" s="5"/>
      <c r="BP173" s="5"/>
      <c r="BQ173" s="5"/>
      <c r="BR173" s="5"/>
      <c r="BS173" s="5"/>
      <c r="BT173" s="5"/>
      <c r="BU173" s="5"/>
      <c r="BV173" s="5"/>
      <c r="BW173" s="5"/>
    </row>
    <row r="174" spans="1:75">
      <c r="A174" s="34"/>
      <c r="B174" s="8"/>
      <c r="C174" s="24" t="s">
        <v>30</v>
      </c>
      <c r="D174" s="25" t="s">
        <v>27</v>
      </c>
      <c r="E174" s="34" t="s">
        <v>29</v>
      </c>
      <c r="F174" s="34"/>
      <c r="G174" s="8"/>
      <c r="H174" s="8"/>
      <c r="I174" s="58"/>
      <c r="J174" s="61"/>
      <c r="K174" s="59"/>
      <c r="BB174" s="5"/>
      <c r="BC174" s="5"/>
      <c r="BD174" s="5"/>
      <c r="BE174" s="5"/>
      <c r="BF174" s="5"/>
      <c r="BG174" s="5"/>
      <c r="BH174" s="5"/>
      <c r="BI174" s="5"/>
      <c r="BJ174" s="5"/>
      <c r="BK174" s="5"/>
      <c r="BL174" s="5"/>
      <c r="BM174" s="5"/>
      <c r="BN174" s="5"/>
      <c r="BO174" s="5"/>
      <c r="BP174" s="5"/>
      <c r="BQ174" s="5"/>
      <c r="BR174" s="5"/>
      <c r="BS174" s="5"/>
      <c r="BT174" s="5"/>
      <c r="BU174" s="5"/>
      <c r="BV174" s="5"/>
      <c r="BW174" s="5"/>
    </row>
    <row r="175" spans="1:75">
      <c r="A175" s="34"/>
      <c r="B175" s="8"/>
      <c r="C175" s="24" t="s">
        <v>28</v>
      </c>
      <c r="D175" s="25" t="s">
        <v>27</v>
      </c>
      <c r="E175" s="34" t="s">
        <v>26</v>
      </c>
      <c r="F175" s="34"/>
      <c r="G175" s="8"/>
      <c r="H175" s="8"/>
      <c r="I175" s="58"/>
      <c r="J175" s="61"/>
      <c r="K175" s="59"/>
      <c r="BB175" s="5"/>
      <c r="BC175" s="5"/>
      <c r="BD175" s="5"/>
      <c r="BE175" s="5"/>
      <c r="BF175" s="5"/>
      <c r="BG175" s="5"/>
      <c r="BH175" s="5"/>
      <c r="BI175" s="5"/>
      <c r="BJ175" s="5"/>
      <c r="BK175" s="5"/>
      <c r="BL175" s="5"/>
      <c r="BM175" s="5"/>
      <c r="BN175" s="5"/>
      <c r="BO175" s="5"/>
      <c r="BP175" s="5"/>
      <c r="BQ175" s="5"/>
      <c r="BR175" s="5"/>
      <c r="BS175" s="5"/>
      <c r="BT175" s="5"/>
      <c r="BU175" s="5"/>
      <c r="BV175" s="5"/>
      <c r="BW175" s="5"/>
    </row>
    <row r="176" spans="1:75">
      <c r="A176" s="34"/>
      <c r="B176" s="8"/>
      <c r="C176" s="24" t="s">
        <v>25</v>
      </c>
      <c r="D176" s="34" t="s">
        <v>24</v>
      </c>
      <c r="E176" s="34" t="s">
        <v>23</v>
      </c>
      <c r="F176" s="34"/>
      <c r="G176" s="8"/>
      <c r="H176" s="8"/>
      <c r="I176" s="58"/>
      <c r="J176" s="59"/>
      <c r="K176" s="59"/>
      <c r="BB176" s="5"/>
      <c r="BC176" s="5"/>
      <c r="BD176" s="5"/>
      <c r="BE176" s="5"/>
      <c r="BF176" s="5"/>
      <c r="BG176" s="5"/>
      <c r="BH176" s="5"/>
      <c r="BI176" s="5"/>
      <c r="BJ176" s="5"/>
      <c r="BK176" s="5"/>
      <c r="BL176" s="5"/>
      <c r="BM176" s="5"/>
      <c r="BN176" s="5"/>
      <c r="BO176" s="5"/>
      <c r="BP176" s="5"/>
      <c r="BQ176" s="5"/>
      <c r="BR176" s="5"/>
      <c r="BS176" s="5"/>
      <c r="BT176" s="5"/>
      <c r="BU176" s="5"/>
      <c r="BV176" s="5"/>
      <c r="BW176" s="5"/>
    </row>
    <row r="177" spans="1:75">
      <c r="A177" s="34"/>
      <c r="B177" s="8"/>
      <c r="C177" s="24" t="s">
        <v>22</v>
      </c>
      <c r="D177" s="34" t="s">
        <v>21</v>
      </c>
      <c r="E177" s="34"/>
      <c r="F177" s="34"/>
      <c r="G177" s="8"/>
      <c r="H177" s="8"/>
      <c r="I177" s="58"/>
      <c r="J177" s="59"/>
      <c r="K177" s="59"/>
      <c r="BB177" s="5"/>
      <c r="BC177" s="5"/>
      <c r="BD177" s="5"/>
      <c r="BE177" s="5"/>
      <c r="BF177" s="5"/>
      <c r="BG177" s="5"/>
      <c r="BH177" s="5"/>
      <c r="BI177" s="5"/>
      <c r="BJ177" s="5"/>
      <c r="BK177" s="5"/>
      <c r="BL177" s="5"/>
      <c r="BM177" s="5"/>
      <c r="BN177" s="5"/>
      <c r="BO177" s="5"/>
      <c r="BP177" s="5"/>
      <c r="BQ177" s="5"/>
      <c r="BR177" s="5"/>
      <c r="BS177" s="5"/>
      <c r="BT177" s="5"/>
      <c r="BU177" s="5"/>
      <c r="BV177" s="5"/>
      <c r="BW177" s="5"/>
    </row>
    <row r="178" spans="1:75">
      <c r="A178" s="34"/>
      <c r="B178" s="8"/>
      <c r="C178" s="24" t="s">
        <v>441</v>
      </c>
      <c r="D178" s="34" t="s">
        <v>439</v>
      </c>
      <c r="E178" s="34"/>
      <c r="F178" s="34"/>
      <c r="G178" s="8"/>
      <c r="H178" s="8"/>
      <c r="I178" s="58"/>
      <c r="J178" s="59"/>
      <c r="K178" s="59"/>
      <c r="BB178" s="5"/>
      <c r="BC178" s="5"/>
      <c r="BD178" s="5"/>
      <c r="BE178" s="5"/>
      <c r="BF178" s="5"/>
      <c r="BG178" s="5"/>
      <c r="BH178" s="5"/>
      <c r="BI178" s="5"/>
      <c r="BJ178" s="5"/>
      <c r="BK178" s="5"/>
      <c r="BL178" s="5"/>
      <c r="BM178" s="5"/>
      <c r="BN178" s="5"/>
      <c r="BO178" s="5"/>
      <c r="BP178" s="5"/>
      <c r="BQ178" s="5"/>
      <c r="BR178" s="5"/>
      <c r="BS178" s="5"/>
      <c r="BT178" s="5"/>
      <c r="BU178" s="5"/>
      <c r="BV178" s="5"/>
      <c r="BW178" s="5"/>
    </row>
    <row r="179" spans="1:75">
      <c r="A179" s="34"/>
      <c r="B179" s="8"/>
      <c r="C179" s="24" t="s">
        <v>442</v>
      </c>
      <c r="D179" s="34" t="s">
        <v>440</v>
      </c>
      <c r="E179" s="34"/>
      <c r="F179" s="34"/>
      <c r="G179" s="8"/>
      <c r="H179" s="8"/>
      <c r="I179" s="58"/>
      <c r="J179" s="59"/>
      <c r="K179" s="59"/>
      <c r="BB179" s="5"/>
      <c r="BC179" s="5"/>
      <c r="BD179" s="5"/>
      <c r="BE179" s="5"/>
      <c r="BF179" s="5"/>
      <c r="BG179" s="5"/>
      <c r="BH179" s="5"/>
      <c r="BI179" s="5"/>
      <c r="BJ179" s="5"/>
      <c r="BK179" s="5"/>
      <c r="BL179" s="5"/>
      <c r="BM179" s="5"/>
      <c r="BN179" s="5"/>
      <c r="BO179" s="5"/>
      <c r="BP179" s="5"/>
      <c r="BQ179" s="5"/>
      <c r="BR179" s="5"/>
      <c r="BS179" s="5"/>
      <c r="BT179" s="5"/>
      <c r="BU179" s="5"/>
      <c r="BV179" s="5"/>
      <c r="BW179" s="5"/>
    </row>
    <row r="180" spans="1:75">
      <c r="A180" s="34"/>
      <c r="B180" s="8"/>
      <c r="E180" s="34"/>
      <c r="F180" s="34"/>
      <c r="G180" s="8"/>
      <c r="H180" s="8"/>
      <c r="I180" s="58"/>
      <c r="J180" s="59"/>
      <c r="K180" s="59"/>
      <c r="BB180" s="5"/>
      <c r="BC180" s="5"/>
      <c r="BD180" s="5"/>
      <c r="BE180" s="5"/>
      <c r="BF180" s="5"/>
      <c r="BG180" s="5"/>
      <c r="BH180" s="5"/>
      <c r="BI180" s="5"/>
      <c r="BJ180" s="5"/>
      <c r="BK180" s="5"/>
      <c r="BL180" s="5"/>
      <c r="BM180" s="5"/>
      <c r="BN180" s="5"/>
      <c r="BO180" s="5"/>
      <c r="BP180" s="5"/>
      <c r="BQ180" s="5"/>
      <c r="BR180" s="5"/>
      <c r="BS180" s="5"/>
      <c r="BT180" s="5"/>
      <c r="BU180" s="5"/>
      <c r="BV180" s="5"/>
      <c r="BW180" s="5"/>
    </row>
    <row r="181" spans="1:75" s="9" customFormat="1" ht="30" customHeight="1" thickBot="1">
      <c r="A181" s="10">
        <v>104</v>
      </c>
      <c r="B181" s="142" t="s">
        <v>20</v>
      </c>
      <c r="C181" s="17"/>
      <c r="D181" s="15"/>
      <c r="E181" s="15"/>
      <c r="F181" s="15"/>
      <c r="G181" s="17"/>
    </row>
    <row r="182" spans="1:75" ht="13.5" thickBot="1">
      <c r="B182" s="282" t="s">
        <v>114</v>
      </c>
      <c r="C182" s="283"/>
      <c r="D182" s="282" t="s">
        <v>116</v>
      </c>
      <c r="E182" s="283"/>
      <c r="F182" s="282" t="s">
        <v>115</v>
      </c>
      <c r="G182" s="283"/>
      <c r="H182" s="21"/>
      <c r="BB182" s="5"/>
      <c r="BC182" s="5"/>
      <c r="BD182" s="5"/>
      <c r="BE182" s="5"/>
      <c r="BF182" s="5"/>
      <c r="BG182" s="5"/>
      <c r="BH182" s="5"/>
      <c r="BI182" s="5"/>
      <c r="BJ182" s="5"/>
      <c r="BK182" s="5"/>
      <c r="BL182" s="5"/>
      <c r="BM182" s="5"/>
      <c r="BN182" s="5"/>
      <c r="BO182" s="5"/>
      <c r="BP182" s="5"/>
      <c r="BQ182" s="5"/>
      <c r="BR182" s="5"/>
      <c r="BS182" s="5"/>
      <c r="BT182" s="5"/>
      <c r="BU182" s="5"/>
      <c r="BV182" s="5"/>
      <c r="BW182" s="5"/>
    </row>
    <row r="183" spans="1:75">
      <c r="B183" s="280" t="s">
        <v>19</v>
      </c>
      <c r="C183" s="281"/>
      <c r="D183" s="280" t="s">
        <v>18</v>
      </c>
      <c r="E183" s="281"/>
      <c r="F183" s="280" t="s">
        <v>17</v>
      </c>
      <c r="G183" s="281"/>
      <c r="H183" s="21"/>
      <c r="BB183" s="5"/>
      <c r="BC183" s="5"/>
      <c r="BD183" s="5"/>
      <c r="BE183" s="5"/>
      <c r="BF183" s="5"/>
      <c r="BG183" s="5"/>
      <c r="BH183" s="5"/>
      <c r="BI183" s="5"/>
      <c r="BJ183" s="5"/>
      <c r="BK183" s="5"/>
      <c r="BL183" s="5"/>
      <c r="BM183" s="5"/>
      <c r="BN183" s="5"/>
      <c r="BO183" s="5"/>
      <c r="BP183" s="5"/>
      <c r="BQ183" s="5"/>
      <c r="BR183" s="5"/>
      <c r="BS183" s="5"/>
      <c r="BT183" s="5"/>
      <c r="BU183" s="5"/>
      <c r="BV183" s="5"/>
      <c r="BW183" s="5"/>
    </row>
    <row r="184" spans="1:75">
      <c r="B184" s="273" t="s">
        <v>16</v>
      </c>
      <c r="C184" s="274"/>
      <c r="D184" s="273" t="s">
        <v>458</v>
      </c>
      <c r="E184" s="274"/>
      <c r="F184" s="273" t="s">
        <v>459</v>
      </c>
      <c r="G184" s="274"/>
      <c r="H184" s="21"/>
      <c r="BB184" s="5"/>
      <c r="BC184" s="5"/>
      <c r="BD184" s="5"/>
      <c r="BE184" s="5"/>
      <c r="BF184" s="5"/>
      <c r="BG184" s="5"/>
      <c r="BH184" s="5"/>
      <c r="BI184" s="5"/>
      <c r="BJ184" s="5"/>
      <c r="BK184" s="5"/>
      <c r="BL184" s="5"/>
      <c r="BM184" s="5"/>
      <c r="BN184" s="5"/>
      <c r="BO184" s="5"/>
      <c r="BP184" s="5"/>
      <c r="BQ184" s="5"/>
      <c r="BR184" s="5"/>
      <c r="BS184" s="5"/>
      <c r="BT184" s="5"/>
      <c r="BU184" s="5"/>
      <c r="BV184" s="5"/>
      <c r="BW184" s="5"/>
    </row>
    <row r="185" spans="1:75">
      <c r="B185" s="273" t="s">
        <v>15</v>
      </c>
      <c r="C185" s="274"/>
      <c r="D185" s="273" t="s">
        <v>14</v>
      </c>
      <c r="E185" s="274"/>
      <c r="F185" s="273" t="s">
        <v>13</v>
      </c>
      <c r="G185" s="274"/>
      <c r="H185" s="21"/>
      <c r="BB185" s="5"/>
      <c r="BC185" s="5"/>
      <c r="BD185" s="5"/>
      <c r="BE185" s="5"/>
      <c r="BF185" s="5"/>
      <c r="BG185" s="5"/>
      <c r="BH185" s="5"/>
      <c r="BI185" s="5"/>
      <c r="BJ185" s="5"/>
      <c r="BK185" s="5"/>
      <c r="BL185" s="5"/>
      <c r="BM185" s="5"/>
      <c r="BN185" s="5"/>
      <c r="BO185" s="5"/>
      <c r="BP185" s="5"/>
      <c r="BQ185" s="5"/>
      <c r="BR185" s="5"/>
      <c r="BS185" s="5"/>
      <c r="BT185" s="5"/>
      <c r="BU185" s="5"/>
      <c r="BV185" s="5"/>
      <c r="BW185" s="5"/>
    </row>
    <row r="186" spans="1:75">
      <c r="B186" s="278" t="s">
        <v>108</v>
      </c>
      <c r="C186" s="279"/>
      <c r="D186" s="278" t="s">
        <v>112</v>
      </c>
      <c r="E186" s="279"/>
      <c r="F186" s="278" t="s">
        <v>13</v>
      </c>
      <c r="G186" s="279"/>
      <c r="H186" s="21"/>
      <c r="BB186" s="5"/>
      <c r="BC186" s="5"/>
      <c r="BD186" s="5"/>
      <c r="BE186" s="5"/>
      <c r="BF186" s="5"/>
      <c r="BG186" s="5"/>
      <c r="BH186" s="5"/>
      <c r="BI186" s="5"/>
      <c r="BJ186" s="5"/>
      <c r="BK186" s="5"/>
      <c r="BL186" s="5"/>
      <c r="BM186" s="5"/>
      <c r="BN186" s="5"/>
      <c r="BO186" s="5"/>
      <c r="BP186" s="5"/>
      <c r="BQ186" s="5"/>
      <c r="BR186" s="5"/>
      <c r="BS186" s="5"/>
      <c r="BT186" s="5"/>
      <c r="BU186" s="5"/>
      <c r="BV186" s="5"/>
      <c r="BW186" s="5"/>
    </row>
    <row r="187" spans="1:75" ht="13.5" thickBot="1">
      <c r="B187" s="275" t="s">
        <v>111</v>
      </c>
      <c r="C187" s="276"/>
      <c r="D187" s="275" t="s">
        <v>113</v>
      </c>
      <c r="E187" s="276"/>
      <c r="F187" s="275" t="s">
        <v>109</v>
      </c>
      <c r="G187" s="276"/>
      <c r="H187" s="21"/>
      <c r="BB187" s="5"/>
      <c r="BC187" s="5"/>
      <c r="BD187" s="5"/>
      <c r="BE187" s="5"/>
      <c r="BF187" s="5"/>
      <c r="BG187" s="5"/>
      <c r="BH187" s="5"/>
      <c r="BI187" s="5"/>
      <c r="BJ187" s="5"/>
      <c r="BK187" s="5"/>
      <c r="BL187" s="5"/>
      <c r="BM187" s="5"/>
      <c r="BN187" s="5"/>
      <c r="BO187" s="5"/>
      <c r="BP187" s="5"/>
      <c r="BQ187" s="5"/>
      <c r="BR187" s="5"/>
      <c r="BS187" s="5"/>
      <c r="BT187" s="5"/>
      <c r="BU187" s="5"/>
      <c r="BV187" s="5"/>
      <c r="BW187" s="5"/>
    </row>
    <row r="188" spans="1:75">
      <c r="B188" s="23"/>
      <c r="C188" s="23"/>
      <c r="D188" s="22"/>
      <c r="E188" s="22"/>
      <c r="F188" s="22"/>
      <c r="G188" s="22"/>
      <c r="H188" s="21"/>
      <c r="BB188" s="5"/>
      <c r="BC188" s="5"/>
      <c r="BD188" s="5"/>
      <c r="BE188" s="5"/>
      <c r="BF188" s="5"/>
      <c r="BG188" s="5"/>
      <c r="BH188" s="5"/>
      <c r="BI188" s="5"/>
      <c r="BJ188" s="5"/>
      <c r="BK188" s="5"/>
      <c r="BL188" s="5"/>
      <c r="BM188" s="5"/>
      <c r="BN188" s="5"/>
      <c r="BO188" s="5"/>
      <c r="BP188" s="5"/>
      <c r="BQ188" s="5"/>
      <c r="BR188" s="5"/>
      <c r="BS188" s="5"/>
      <c r="BT188" s="5"/>
      <c r="BU188" s="5"/>
      <c r="BV188" s="5"/>
      <c r="BW188" s="5"/>
    </row>
    <row r="189" spans="1:75">
      <c r="A189" s="10">
        <v>105</v>
      </c>
      <c r="B189" s="148" t="s">
        <v>12</v>
      </c>
      <c r="C189" s="20"/>
      <c r="D189" s="19"/>
      <c r="E189" s="19"/>
      <c r="F189" s="19"/>
      <c r="G189" s="20"/>
      <c r="H189" s="21"/>
      <c r="BB189" s="5"/>
      <c r="BC189" s="5"/>
      <c r="BD189" s="5"/>
      <c r="BE189" s="5"/>
      <c r="BF189" s="5"/>
      <c r="BG189" s="5"/>
      <c r="BH189" s="5"/>
      <c r="BI189" s="5"/>
      <c r="BJ189" s="5"/>
      <c r="BK189" s="5"/>
      <c r="BL189" s="5"/>
      <c r="BM189" s="5"/>
      <c r="BN189" s="5"/>
      <c r="BO189" s="5"/>
      <c r="BP189" s="5"/>
      <c r="BQ189" s="5"/>
      <c r="BR189" s="5"/>
      <c r="BS189" s="5"/>
      <c r="BT189" s="5"/>
      <c r="BU189" s="5"/>
      <c r="BV189" s="5"/>
      <c r="BW189" s="5"/>
    </row>
    <row r="190" spans="1:75">
      <c r="B190" s="8"/>
      <c r="C190" s="5"/>
      <c r="D190" s="5"/>
      <c r="E190" s="5"/>
      <c r="F190" s="5"/>
      <c r="H190" s="21"/>
      <c r="BB190" s="5"/>
      <c r="BC190" s="5"/>
      <c r="BD190" s="5"/>
      <c r="BE190" s="5"/>
      <c r="BF190" s="5"/>
      <c r="BG190" s="5"/>
      <c r="BH190" s="5"/>
      <c r="BI190" s="5"/>
      <c r="BJ190" s="5"/>
      <c r="BK190" s="5"/>
      <c r="BL190" s="5"/>
      <c r="BM190" s="5"/>
      <c r="BN190" s="5"/>
      <c r="BO190" s="5"/>
      <c r="BP190" s="5"/>
      <c r="BQ190" s="5"/>
      <c r="BR190" s="5"/>
      <c r="BS190" s="5"/>
      <c r="BT190" s="5"/>
      <c r="BU190" s="5"/>
      <c r="BV190" s="5"/>
      <c r="BW190" s="5"/>
    </row>
    <row r="191" spans="1:75">
      <c r="A191" s="34"/>
      <c r="B191" s="149" t="s">
        <v>11</v>
      </c>
      <c r="C191" s="146" t="s">
        <v>588</v>
      </c>
      <c r="D191" s="147">
        <v>6.66</v>
      </c>
      <c r="E191" s="8" t="s">
        <v>589</v>
      </c>
      <c r="F191" s="8" t="s">
        <v>590</v>
      </c>
      <c r="G191" s="8"/>
      <c r="H191" s="21"/>
      <c r="BB191" s="5"/>
      <c r="BC191" s="5"/>
      <c r="BD191" s="5"/>
      <c r="BE191" s="5"/>
      <c r="BF191" s="5"/>
      <c r="BG191" s="5"/>
      <c r="BH191" s="5"/>
      <c r="BI191" s="5"/>
      <c r="BJ191" s="5"/>
      <c r="BK191" s="5"/>
      <c r="BL191" s="5"/>
      <c r="BM191" s="5"/>
      <c r="BN191" s="5"/>
      <c r="BO191" s="5"/>
      <c r="BP191" s="5"/>
      <c r="BQ191" s="5"/>
      <c r="BR191" s="5"/>
      <c r="BS191" s="5"/>
      <c r="BT191" s="5"/>
      <c r="BU191" s="5"/>
      <c r="BV191" s="5"/>
      <c r="BW191" s="5"/>
    </row>
    <row r="192" spans="1:75">
      <c r="A192" s="34"/>
      <c r="B192" s="149" t="s">
        <v>10</v>
      </c>
      <c r="C192" s="146" t="s">
        <v>591</v>
      </c>
      <c r="D192" s="147">
        <v>122</v>
      </c>
      <c r="E192" s="8" t="s">
        <v>589</v>
      </c>
      <c r="F192" s="8" t="s">
        <v>590</v>
      </c>
      <c r="G192" s="8"/>
      <c r="H192" s="21"/>
      <c r="BB192" s="5"/>
      <c r="BC192" s="5"/>
      <c r="BD192" s="5"/>
      <c r="BE192" s="5"/>
      <c r="BF192" s="5"/>
      <c r="BG192" s="5"/>
      <c r="BH192" s="5"/>
      <c r="BI192" s="5"/>
      <c r="BJ192" s="5"/>
      <c r="BK192" s="5"/>
      <c r="BL192" s="5"/>
      <c r="BM192" s="5"/>
      <c r="BN192" s="5"/>
      <c r="BO192" s="5"/>
      <c r="BP192" s="5"/>
      <c r="BQ192" s="5"/>
      <c r="BR192" s="5"/>
      <c r="BS192" s="5"/>
      <c r="BT192" s="5"/>
      <c r="BU192" s="5"/>
      <c r="BV192" s="5"/>
      <c r="BW192" s="5"/>
    </row>
    <row r="193" spans="1:75">
      <c r="B193" s="23"/>
      <c r="C193" s="23"/>
      <c r="D193" s="22"/>
      <c r="E193" s="22"/>
      <c r="F193" s="22"/>
      <c r="G193" s="22"/>
      <c r="H193" s="21"/>
      <c r="BB193" s="5"/>
      <c r="BC193" s="5"/>
      <c r="BD193" s="5"/>
      <c r="BE193" s="5"/>
      <c r="BF193" s="5"/>
      <c r="BG193" s="5"/>
      <c r="BH193" s="5"/>
      <c r="BI193" s="5"/>
      <c r="BJ193" s="5"/>
      <c r="BK193" s="5"/>
      <c r="BL193" s="5"/>
      <c r="BM193" s="5"/>
      <c r="BN193" s="5"/>
      <c r="BO193" s="5"/>
      <c r="BP193" s="5"/>
      <c r="BQ193" s="5"/>
      <c r="BR193" s="5"/>
      <c r="BS193" s="5"/>
      <c r="BT193" s="5"/>
      <c r="BU193" s="5"/>
      <c r="BV193" s="5"/>
      <c r="BW193" s="5"/>
    </row>
    <row r="194" spans="1:75" s="9" customFormat="1" ht="30" customHeight="1">
      <c r="A194" s="10">
        <v>107</v>
      </c>
      <c r="B194" s="19" t="s">
        <v>141</v>
      </c>
      <c r="C194" s="20"/>
      <c r="D194" s="19"/>
      <c r="E194" s="19"/>
      <c r="F194" s="19"/>
      <c r="G194" s="20"/>
    </row>
    <row r="195" spans="1:75" s="9" customFormat="1">
      <c r="A195" s="10"/>
      <c r="B195" s="277" t="s">
        <v>110</v>
      </c>
      <c r="C195" s="277"/>
      <c r="D195" s="277"/>
      <c r="E195" s="277"/>
      <c r="F195" s="277"/>
      <c r="G195" s="277"/>
      <c r="I195" s="18"/>
    </row>
    <row r="197" spans="1:75">
      <c r="B197" s="107" t="s">
        <v>203</v>
      </c>
      <c r="C197" s="101" t="s">
        <v>204</v>
      </c>
      <c r="BB197" s="5"/>
      <c r="BC197" s="5"/>
      <c r="BD197" s="5"/>
      <c r="BE197" s="5"/>
      <c r="BF197" s="5"/>
      <c r="BG197" s="5"/>
      <c r="BH197" s="5"/>
      <c r="BI197" s="5"/>
      <c r="BJ197" s="5"/>
      <c r="BK197" s="5"/>
      <c r="BL197" s="5"/>
      <c r="BM197" s="5"/>
      <c r="BN197" s="5"/>
      <c r="BO197" s="5"/>
      <c r="BP197" s="5"/>
      <c r="BQ197" s="5"/>
      <c r="BR197" s="5"/>
      <c r="BS197" s="5"/>
      <c r="BT197" s="5"/>
      <c r="BU197" s="5"/>
      <c r="BV197" s="5"/>
      <c r="BW197" s="5"/>
    </row>
    <row r="198" spans="1:75">
      <c r="B198" s="107"/>
      <c r="C198" s="101"/>
      <c r="BB198" s="5"/>
      <c r="BC198" s="5"/>
      <c r="BD198" s="5"/>
      <c r="BE198" s="5"/>
      <c r="BF198" s="5"/>
      <c r="BG198" s="5"/>
      <c r="BH198" s="5"/>
      <c r="BI198" s="5"/>
      <c r="BJ198" s="5"/>
      <c r="BK198" s="5"/>
      <c r="BL198" s="5"/>
      <c r="BM198" s="5"/>
      <c r="BN198" s="5"/>
      <c r="BO198" s="5"/>
      <c r="BP198" s="5"/>
      <c r="BQ198" s="5"/>
      <c r="BR198" s="5"/>
      <c r="BS198" s="5"/>
      <c r="BT198" s="5"/>
      <c r="BU198" s="5"/>
      <c r="BV198" s="5"/>
      <c r="BW198" s="5"/>
    </row>
    <row r="199" spans="1:75" ht="25.5" customHeight="1">
      <c r="B199" s="112" t="s">
        <v>205</v>
      </c>
      <c r="C199" s="271" t="s">
        <v>424</v>
      </c>
      <c r="D199" s="271"/>
      <c r="E199" s="271"/>
      <c r="F199" s="271"/>
      <c r="G199" s="271"/>
      <c r="BB199" s="5"/>
      <c r="BC199" s="5"/>
      <c r="BD199" s="5"/>
      <c r="BE199" s="5"/>
      <c r="BF199" s="5"/>
      <c r="BG199" s="5"/>
      <c r="BH199" s="5"/>
      <c r="BI199" s="5"/>
      <c r="BJ199" s="5"/>
      <c r="BK199" s="5"/>
      <c r="BL199" s="5"/>
      <c r="BM199" s="5"/>
      <c r="BN199" s="5"/>
      <c r="BO199" s="5"/>
      <c r="BP199" s="5"/>
      <c r="BQ199" s="5"/>
      <c r="BR199" s="5"/>
      <c r="BS199" s="5"/>
      <c r="BT199" s="5"/>
      <c r="BU199" s="5"/>
      <c r="BV199" s="5"/>
      <c r="BW199" s="5"/>
    </row>
    <row r="200" spans="1:75">
      <c r="A200" s="5"/>
      <c r="B200" s="108" t="s">
        <v>206</v>
      </c>
      <c r="C200" s="101" t="s">
        <v>207</v>
      </c>
      <c r="BB200" s="5"/>
      <c r="BC200" s="5"/>
      <c r="BD200" s="5"/>
      <c r="BE200" s="5"/>
      <c r="BF200" s="5"/>
      <c r="BG200" s="5"/>
      <c r="BH200" s="5"/>
      <c r="BI200" s="5"/>
      <c r="BJ200" s="5"/>
      <c r="BK200" s="5"/>
      <c r="BL200" s="5"/>
      <c r="BM200" s="5"/>
      <c r="BN200" s="5"/>
      <c r="BO200" s="5"/>
      <c r="BP200" s="5"/>
      <c r="BQ200" s="5"/>
      <c r="BR200" s="5"/>
      <c r="BS200" s="5"/>
      <c r="BT200" s="5"/>
      <c r="BU200" s="5"/>
      <c r="BV200" s="5"/>
      <c r="BW200" s="5"/>
    </row>
    <row r="201" spans="1:75" ht="25.5" customHeight="1">
      <c r="A201" s="5"/>
      <c r="B201" s="112" t="s">
        <v>208</v>
      </c>
      <c r="C201" s="271" t="s">
        <v>333</v>
      </c>
      <c r="D201" s="271"/>
      <c r="E201" s="271"/>
      <c r="F201" s="271"/>
      <c r="G201" s="271"/>
      <c r="BB201" s="5"/>
      <c r="BC201" s="5"/>
      <c r="BD201" s="5"/>
      <c r="BE201" s="5"/>
      <c r="BF201" s="5"/>
      <c r="BG201" s="5"/>
      <c r="BH201" s="5"/>
      <c r="BI201" s="5"/>
      <c r="BJ201" s="5"/>
      <c r="BK201" s="5"/>
      <c r="BL201" s="5"/>
      <c r="BM201" s="5"/>
      <c r="BN201" s="5"/>
      <c r="BO201" s="5"/>
      <c r="BP201" s="5"/>
      <c r="BQ201" s="5"/>
      <c r="BR201" s="5"/>
      <c r="BS201" s="5"/>
      <c r="BT201" s="5"/>
      <c r="BU201" s="5"/>
      <c r="BV201" s="5"/>
      <c r="BW201" s="5"/>
    </row>
    <row r="202" spans="1:75" ht="25.5" customHeight="1">
      <c r="A202" s="5"/>
      <c r="B202" s="112" t="s">
        <v>209</v>
      </c>
      <c r="C202" s="271" t="s">
        <v>210</v>
      </c>
      <c r="D202" s="271"/>
      <c r="E202" s="271"/>
      <c r="F202" s="271"/>
      <c r="G202" s="271"/>
      <c r="BB202" s="5"/>
      <c r="BC202" s="5"/>
      <c r="BD202" s="5"/>
      <c r="BE202" s="5"/>
      <c r="BF202" s="5"/>
      <c r="BG202" s="5"/>
      <c r="BH202" s="5"/>
      <c r="BI202" s="5"/>
      <c r="BJ202" s="5"/>
      <c r="BK202" s="5"/>
      <c r="BL202" s="5"/>
      <c r="BM202" s="5"/>
      <c r="BN202" s="5"/>
      <c r="BO202" s="5"/>
      <c r="BP202" s="5"/>
      <c r="BQ202" s="5"/>
      <c r="BR202" s="5"/>
      <c r="BS202" s="5"/>
      <c r="BT202" s="5"/>
      <c r="BU202" s="5"/>
      <c r="BV202" s="5"/>
      <c r="BW202" s="5"/>
    </row>
    <row r="203" spans="1:75" ht="25.5" customHeight="1">
      <c r="A203" s="5"/>
      <c r="B203" s="112" t="s">
        <v>211</v>
      </c>
      <c r="C203" s="271" t="s">
        <v>212</v>
      </c>
      <c r="D203" s="271"/>
      <c r="E203" s="271"/>
      <c r="F203" s="271"/>
      <c r="G203" s="271"/>
      <c r="BB203" s="5"/>
      <c r="BC203" s="5"/>
      <c r="BD203" s="5"/>
      <c r="BE203" s="5"/>
      <c r="BF203" s="5"/>
      <c r="BG203" s="5"/>
      <c r="BH203" s="5"/>
      <c r="BI203" s="5"/>
      <c r="BJ203" s="5"/>
      <c r="BK203" s="5"/>
      <c r="BL203" s="5"/>
      <c r="BM203" s="5"/>
      <c r="BN203" s="5"/>
      <c r="BO203" s="5"/>
      <c r="BP203" s="5"/>
      <c r="BQ203" s="5"/>
      <c r="BR203" s="5"/>
      <c r="BS203" s="5"/>
      <c r="BT203" s="5"/>
      <c r="BU203" s="5"/>
      <c r="BV203" s="5"/>
      <c r="BW203" s="5"/>
    </row>
    <row r="204" spans="1:75">
      <c r="A204" s="5"/>
      <c r="B204" s="112" t="s">
        <v>213</v>
      </c>
      <c r="C204" s="271" t="s">
        <v>214</v>
      </c>
      <c r="D204" s="271"/>
      <c r="E204" s="271"/>
      <c r="F204" s="271"/>
      <c r="G204" s="271"/>
      <c r="BB204" s="5"/>
      <c r="BC204" s="5"/>
      <c r="BD204" s="5"/>
      <c r="BE204" s="5"/>
      <c r="BF204" s="5"/>
      <c r="BG204" s="5"/>
      <c r="BH204" s="5"/>
      <c r="BI204" s="5"/>
      <c r="BJ204" s="5"/>
      <c r="BK204" s="5"/>
      <c r="BL204" s="5"/>
      <c r="BM204" s="5"/>
      <c r="BN204" s="5"/>
      <c r="BO204" s="5"/>
      <c r="BP204" s="5"/>
      <c r="BQ204" s="5"/>
      <c r="BR204" s="5"/>
      <c r="BS204" s="5"/>
      <c r="BT204" s="5"/>
      <c r="BU204" s="5"/>
      <c r="BV204" s="5"/>
      <c r="BW204" s="5"/>
    </row>
    <row r="205" spans="1:75" ht="25.5" customHeight="1">
      <c r="A205" s="5"/>
      <c r="B205" s="112" t="s">
        <v>215</v>
      </c>
      <c r="C205" s="271" t="s">
        <v>216</v>
      </c>
      <c r="D205" s="271"/>
      <c r="E205" s="271"/>
      <c r="F205" s="271"/>
      <c r="G205" s="271"/>
      <c r="BB205" s="5"/>
      <c r="BC205" s="5"/>
      <c r="BD205" s="5"/>
      <c r="BE205" s="5"/>
      <c r="BF205" s="5"/>
      <c r="BG205" s="5"/>
      <c r="BH205" s="5"/>
      <c r="BI205" s="5"/>
      <c r="BJ205" s="5"/>
      <c r="BK205" s="5"/>
      <c r="BL205" s="5"/>
      <c r="BM205" s="5"/>
      <c r="BN205" s="5"/>
      <c r="BO205" s="5"/>
      <c r="BP205" s="5"/>
      <c r="BQ205" s="5"/>
      <c r="BR205" s="5"/>
      <c r="BS205" s="5"/>
      <c r="BT205" s="5"/>
      <c r="BU205" s="5"/>
      <c r="BV205" s="5"/>
      <c r="BW205" s="5"/>
    </row>
    <row r="206" spans="1:75">
      <c r="A206" s="5"/>
      <c r="B206" s="112" t="s">
        <v>217</v>
      </c>
      <c r="C206" s="271" t="s">
        <v>218</v>
      </c>
      <c r="D206" s="271"/>
      <c r="E206" s="271"/>
      <c r="F206" s="271"/>
      <c r="G206" s="271"/>
      <c r="BB206" s="5"/>
      <c r="BC206" s="5"/>
      <c r="BD206" s="5"/>
      <c r="BE206" s="5"/>
      <c r="BF206" s="5"/>
      <c r="BG206" s="5"/>
      <c r="BH206" s="5"/>
      <c r="BI206" s="5"/>
      <c r="BJ206" s="5"/>
      <c r="BK206" s="5"/>
      <c r="BL206" s="5"/>
      <c r="BM206" s="5"/>
      <c r="BN206" s="5"/>
      <c r="BO206" s="5"/>
      <c r="BP206" s="5"/>
      <c r="BQ206" s="5"/>
      <c r="BR206" s="5"/>
      <c r="BS206" s="5"/>
      <c r="BT206" s="5"/>
      <c r="BU206" s="5"/>
      <c r="BV206" s="5"/>
      <c r="BW206" s="5"/>
    </row>
    <row r="207" spans="1:75" ht="25.5" customHeight="1">
      <c r="A207" s="5"/>
      <c r="B207" s="112" t="s">
        <v>219</v>
      </c>
      <c r="C207" s="271" t="s">
        <v>220</v>
      </c>
      <c r="D207" s="271"/>
      <c r="E207" s="271"/>
      <c r="F207" s="271"/>
      <c r="G207" s="271"/>
      <c r="BB207" s="5"/>
      <c r="BC207" s="5"/>
      <c r="BD207" s="5"/>
      <c r="BE207" s="5"/>
      <c r="BF207" s="5"/>
      <c r="BG207" s="5"/>
      <c r="BH207" s="5"/>
      <c r="BI207" s="5"/>
      <c r="BJ207" s="5"/>
      <c r="BK207" s="5"/>
      <c r="BL207" s="5"/>
      <c r="BM207" s="5"/>
      <c r="BN207" s="5"/>
      <c r="BO207" s="5"/>
      <c r="BP207" s="5"/>
      <c r="BQ207" s="5"/>
      <c r="BR207" s="5"/>
      <c r="BS207" s="5"/>
      <c r="BT207" s="5"/>
      <c r="BU207" s="5"/>
      <c r="BV207" s="5"/>
      <c r="BW207" s="5"/>
    </row>
    <row r="208" spans="1:75">
      <c r="A208" s="5"/>
      <c r="B208" s="108"/>
      <c r="C208" s="101"/>
      <c r="BB208" s="5"/>
      <c r="BC208" s="5"/>
      <c r="BD208" s="5"/>
      <c r="BE208" s="5"/>
      <c r="BF208" s="5"/>
      <c r="BG208" s="5"/>
      <c r="BH208" s="5"/>
      <c r="BI208" s="5"/>
      <c r="BJ208" s="5"/>
      <c r="BK208" s="5"/>
      <c r="BL208" s="5"/>
      <c r="BM208" s="5"/>
      <c r="BN208" s="5"/>
      <c r="BO208" s="5"/>
      <c r="BP208" s="5"/>
      <c r="BQ208" s="5"/>
      <c r="BR208" s="5"/>
      <c r="BS208" s="5"/>
      <c r="BT208" s="5"/>
      <c r="BU208" s="5"/>
      <c r="BV208" s="5"/>
      <c r="BW208" s="5"/>
    </row>
    <row r="209" spans="1:75">
      <c r="A209" s="5"/>
      <c r="D209" s="109" t="s">
        <v>142</v>
      </c>
      <c r="E209" s="131" t="s">
        <v>467</v>
      </c>
      <c r="BB209" s="5"/>
      <c r="BC209" s="5"/>
      <c r="BD209" s="5"/>
      <c r="BE209" s="5"/>
      <c r="BF209" s="5"/>
      <c r="BG209" s="5"/>
      <c r="BH209" s="5"/>
      <c r="BI209" s="5"/>
      <c r="BJ209" s="5"/>
      <c r="BK209" s="5"/>
      <c r="BL209" s="5"/>
      <c r="BM209" s="5"/>
      <c r="BN209" s="5"/>
      <c r="BO209" s="5"/>
      <c r="BP209" s="5"/>
      <c r="BQ209" s="5"/>
      <c r="BR209" s="5"/>
      <c r="BS209" s="5"/>
      <c r="BT209" s="5"/>
      <c r="BU209" s="5"/>
      <c r="BV209" s="5"/>
      <c r="BW209" s="5"/>
    </row>
    <row r="210" spans="1:75">
      <c r="A210" s="5"/>
      <c r="D210" s="109" t="s">
        <v>143</v>
      </c>
      <c r="E210" s="131" t="s">
        <v>468</v>
      </c>
      <c r="BB210" s="5"/>
      <c r="BC210" s="5"/>
      <c r="BD210" s="5"/>
      <c r="BE210" s="5"/>
      <c r="BF210" s="5"/>
      <c r="BG210" s="5"/>
      <c r="BH210" s="5"/>
      <c r="BI210" s="5"/>
      <c r="BJ210" s="5"/>
      <c r="BK210" s="5"/>
      <c r="BL210" s="5"/>
      <c r="BM210" s="5"/>
      <c r="BN210" s="5"/>
      <c r="BO210" s="5"/>
      <c r="BP210" s="5"/>
      <c r="BQ210" s="5"/>
      <c r="BR210" s="5"/>
      <c r="BS210" s="5"/>
      <c r="BT210" s="5"/>
      <c r="BU210" s="5"/>
      <c r="BV210" s="5"/>
      <c r="BW210" s="5"/>
    </row>
    <row r="211" spans="1:75">
      <c r="A211" s="5"/>
      <c r="D211" s="109" t="s">
        <v>144</v>
      </c>
      <c r="E211" s="131" t="s">
        <v>474</v>
      </c>
      <c r="BB211" s="5"/>
      <c r="BC211" s="5"/>
      <c r="BD211" s="5"/>
      <c r="BE211" s="5"/>
      <c r="BF211" s="5"/>
      <c r="BG211" s="5"/>
      <c r="BH211" s="5"/>
      <c r="BI211" s="5"/>
      <c r="BJ211" s="5"/>
      <c r="BK211" s="5"/>
      <c r="BL211" s="5"/>
      <c r="BM211" s="5"/>
      <c r="BN211" s="5"/>
      <c r="BO211" s="5"/>
      <c r="BP211" s="5"/>
      <c r="BQ211" s="5"/>
      <c r="BR211" s="5"/>
      <c r="BS211" s="5"/>
      <c r="BT211" s="5"/>
      <c r="BU211" s="5"/>
      <c r="BV211" s="5"/>
      <c r="BW211" s="5"/>
    </row>
    <row r="212" spans="1:75">
      <c r="A212" s="5"/>
      <c r="D212" s="109" t="s">
        <v>145</v>
      </c>
      <c r="E212" s="131" t="s">
        <v>410</v>
      </c>
      <c r="BB212" s="5"/>
      <c r="BC212" s="5"/>
      <c r="BD212" s="5"/>
      <c r="BE212" s="5"/>
      <c r="BF212" s="5"/>
      <c r="BG212" s="5"/>
      <c r="BH212" s="5"/>
      <c r="BI212" s="5"/>
      <c r="BJ212" s="5"/>
      <c r="BK212" s="5"/>
      <c r="BL212" s="5"/>
      <c r="BM212" s="5"/>
      <c r="BN212" s="5"/>
      <c r="BO212" s="5"/>
      <c r="BP212" s="5"/>
      <c r="BQ212" s="5"/>
      <c r="BR212" s="5"/>
      <c r="BS212" s="5"/>
      <c r="BT212" s="5"/>
      <c r="BU212" s="5"/>
      <c r="BV212" s="5"/>
      <c r="BW212" s="5"/>
    </row>
    <row r="213" spans="1:75">
      <c r="A213" s="5"/>
      <c r="D213" s="109" t="s">
        <v>146</v>
      </c>
      <c r="E213" s="131" t="s">
        <v>469</v>
      </c>
      <c r="BB213" s="5"/>
      <c r="BC213" s="5"/>
      <c r="BD213" s="5"/>
      <c r="BE213" s="5"/>
      <c r="BF213" s="5"/>
      <c r="BG213" s="5"/>
      <c r="BH213" s="5"/>
      <c r="BI213" s="5"/>
      <c r="BJ213" s="5"/>
      <c r="BK213" s="5"/>
      <c r="BL213" s="5"/>
      <c r="BM213" s="5"/>
      <c r="BN213" s="5"/>
      <c r="BO213" s="5"/>
      <c r="BP213" s="5"/>
      <c r="BQ213" s="5"/>
      <c r="BR213" s="5"/>
      <c r="BS213" s="5"/>
      <c r="BT213" s="5"/>
      <c r="BU213" s="5"/>
      <c r="BV213" s="5"/>
      <c r="BW213" s="5"/>
    </row>
    <row r="214" spans="1:75">
      <c r="A214" s="5"/>
      <c r="D214" s="109" t="s">
        <v>147</v>
      </c>
      <c r="E214" s="131" t="s">
        <v>119</v>
      </c>
      <c r="BB214" s="5"/>
      <c r="BC214" s="5"/>
      <c r="BD214" s="5"/>
      <c r="BE214" s="5"/>
      <c r="BF214" s="5"/>
      <c r="BG214" s="5"/>
      <c r="BH214" s="5"/>
      <c r="BI214" s="5"/>
      <c r="BJ214" s="5"/>
      <c r="BK214" s="5"/>
      <c r="BL214" s="5"/>
      <c r="BM214" s="5"/>
      <c r="BN214" s="5"/>
      <c r="BO214" s="5"/>
      <c r="BP214" s="5"/>
      <c r="BQ214" s="5"/>
      <c r="BR214" s="5"/>
      <c r="BS214" s="5"/>
      <c r="BT214" s="5"/>
      <c r="BU214" s="5"/>
      <c r="BV214" s="5"/>
      <c r="BW214" s="5"/>
    </row>
    <row r="215" spans="1:75">
      <c r="A215" s="5"/>
      <c r="D215" s="109" t="s">
        <v>148</v>
      </c>
      <c r="E215" s="131" t="s">
        <v>119</v>
      </c>
      <c r="BB215" s="5"/>
      <c r="BC215" s="5"/>
      <c r="BD215" s="5"/>
      <c r="BE215" s="5"/>
      <c r="BF215" s="5"/>
      <c r="BG215" s="5"/>
      <c r="BH215" s="5"/>
      <c r="BI215" s="5"/>
      <c r="BJ215" s="5"/>
      <c r="BK215" s="5"/>
      <c r="BL215" s="5"/>
      <c r="BM215" s="5"/>
      <c r="BN215" s="5"/>
      <c r="BO215" s="5"/>
      <c r="BP215" s="5"/>
      <c r="BQ215" s="5"/>
      <c r="BR215" s="5"/>
      <c r="BS215" s="5"/>
      <c r="BT215" s="5"/>
      <c r="BU215" s="5"/>
      <c r="BV215" s="5"/>
      <c r="BW215" s="5"/>
    </row>
    <row r="216" spans="1:75">
      <c r="A216" s="5"/>
      <c r="D216" s="109" t="s">
        <v>149</v>
      </c>
      <c r="E216" s="131" t="s">
        <v>119</v>
      </c>
      <c r="BB216" s="5"/>
      <c r="BC216" s="5"/>
      <c r="BD216" s="5"/>
      <c r="BE216" s="5"/>
      <c r="BF216" s="5"/>
      <c r="BG216" s="5"/>
      <c r="BH216" s="5"/>
      <c r="BI216" s="5"/>
      <c r="BJ216" s="5"/>
      <c r="BK216" s="5"/>
      <c r="BL216" s="5"/>
      <c r="BM216" s="5"/>
      <c r="BN216" s="5"/>
      <c r="BO216" s="5"/>
      <c r="BP216" s="5"/>
      <c r="BQ216" s="5"/>
      <c r="BR216" s="5"/>
      <c r="BS216" s="5"/>
      <c r="BT216" s="5"/>
      <c r="BU216" s="5"/>
      <c r="BV216" s="5"/>
      <c r="BW216" s="5"/>
    </row>
    <row r="217" spans="1:75">
      <c r="A217" s="5"/>
      <c r="B217" s="101"/>
      <c r="C217" s="101"/>
      <c r="BB217" s="5"/>
      <c r="BC217" s="5"/>
      <c r="BD217" s="5"/>
      <c r="BE217" s="5"/>
      <c r="BF217" s="5"/>
      <c r="BG217" s="5"/>
      <c r="BH217" s="5"/>
      <c r="BI217" s="5"/>
      <c r="BJ217" s="5"/>
      <c r="BK217" s="5"/>
      <c r="BL217" s="5"/>
      <c r="BM217" s="5"/>
      <c r="BN217" s="5"/>
      <c r="BO217" s="5"/>
      <c r="BP217" s="5"/>
      <c r="BQ217" s="5"/>
      <c r="BR217" s="5"/>
      <c r="BS217" s="5"/>
      <c r="BT217" s="5"/>
      <c r="BU217" s="5"/>
      <c r="BV217" s="5"/>
      <c r="BW217" s="5"/>
    </row>
    <row r="218" spans="1:75">
      <c r="A218" s="5"/>
      <c r="B218" s="107" t="s">
        <v>221</v>
      </c>
      <c r="C218" s="101" t="s">
        <v>222</v>
      </c>
      <c r="BB218" s="5"/>
      <c r="BC218" s="5"/>
      <c r="BD218" s="5"/>
      <c r="BE218" s="5"/>
      <c r="BF218" s="5"/>
      <c r="BG218" s="5"/>
      <c r="BH218" s="5"/>
      <c r="BI218" s="5"/>
      <c r="BJ218" s="5"/>
      <c r="BK218" s="5"/>
      <c r="BL218" s="5"/>
      <c r="BM218" s="5"/>
      <c r="BN218" s="5"/>
      <c r="BO218" s="5"/>
      <c r="BP218" s="5"/>
      <c r="BQ218" s="5"/>
      <c r="BR218" s="5"/>
      <c r="BS218" s="5"/>
      <c r="BT218" s="5"/>
      <c r="BU218" s="5"/>
      <c r="BV218" s="5"/>
      <c r="BW218" s="5"/>
    </row>
    <row r="219" spans="1:75">
      <c r="A219" s="5"/>
      <c r="B219" s="107"/>
      <c r="C219" s="101"/>
      <c r="BB219" s="5"/>
      <c r="BC219" s="5"/>
      <c r="BD219" s="5"/>
      <c r="BE219" s="5"/>
      <c r="BF219" s="5"/>
      <c r="BG219" s="5"/>
      <c r="BH219" s="5"/>
      <c r="BI219" s="5"/>
      <c r="BJ219" s="5"/>
      <c r="BK219" s="5"/>
      <c r="BL219" s="5"/>
      <c r="BM219" s="5"/>
      <c r="BN219" s="5"/>
      <c r="BO219" s="5"/>
      <c r="BP219" s="5"/>
      <c r="BQ219" s="5"/>
      <c r="BR219" s="5"/>
      <c r="BS219" s="5"/>
      <c r="BT219" s="5"/>
      <c r="BU219" s="5"/>
      <c r="BV219" s="5"/>
      <c r="BW219" s="5"/>
    </row>
    <row r="220" spans="1:75">
      <c r="A220" s="5"/>
      <c r="B220" s="112" t="s">
        <v>223</v>
      </c>
      <c r="C220" s="271" t="s">
        <v>349</v>
      </c>
      <c r="D220" s="271"/>
      <c r="E220" s="271"/>
      <c r="F220" s="271"/>
      <c r="G220" s="271"/>
      <c r="BB220" s="5"/>
      <c r="BC220" s="5"/>
      <c r="BD220" s="5"/>
      <c r="BE220" s="5"/>
      <c r="BF220" s="5"/>
      <c r="BG220" s="5"/>
      <c r="BH220" s="5"/>
      <c r="BI220" s="5"/>
      <c r="BJ220" s="5"/>
      <c r="BK220" s="5"/>
      <c r="BL220" s="5"/>
      <c r="BM220" s="5"/>
      <c r="BN220" s="5"/>
      <c r="BO220" s="5"/>
      <c r="BP220" s="5"/>
      <c r="BQ220" s="5"/>
      <c r="BR220" s="5"/>
      <c r="BS220" s="5"/>
      <c r="BT220" s="5"/>
      <c r="BU220" s="5"/>
      <c r="BV220" s="5"/>
      <c r="BW220" s="5"/>
    </row>
    <row r="221" spans="1:75" ht="12.75" customHeight="1">
      <c r="A221" s="5"/>
      <c r="B221" s="112" t="s">
        <v>224</v>
      </c>
      <c r="C221" s="271" t="s">
        <v>425</v>
      </c>
      <c r="D221" s="271"/>
      <c r="E221" s="271"/>
      <c r="F221" s="271"/>
      <c r="G221" s="271"/>
      <c r="BB221" s="5"/>
      <c r="BC221" s="5"/>
      <c r="BD221" s="5"/>
      <c r="BE221" s="5"/>
      <c r="BF221" s="5"/>
      <c r="BG221" s="5"/>
      <c r="BH221" s="5"/>
      <c r="BI221" s="5"/>
      <c r="BJ221" s="5"/>
      <c r="BK221" s="5"/>
      <c r="BL221" s="5"/>
      <c r="BM221" s="5"/>
      <c r="BN221" s="5"/>
      <c r="BO221" s="5"/>
      <c r="BP221" s="5"/>
      <c r="BQ221" s="5"/>
      <c r="BR221" s="5"/>
      <c r="BS221" s="5"/>
      <c r="BT221" s="5"/>
      <c r="BU221" s="5"/>
      <c r="BV221" s="5"/>
      <c r="BW221" s="5"/>
    </row>
    <row r="222" spans="1:75" ht="25.5" customHeight="1">
      <c r="A222" s="5"/>
      <c r="B222" s="112" t="s">
        <v>225</v>
      </c>
      <c r="C222" s="271" t="s">
        <v>226</v>
      </c>
      <c r="D222" s="271"/>
      <c r="E222" s="271"/>
      <c r="F222" s="271"/>
      <c r="G222" s="271"/>
      <c r="BB222" s="5"/>
      <c r="BC222" s="5"/>
      <c r="BD222" s="5"/>
      <c r="BE222" s="5"/>
      <c r="BF222" s="5"/>
      <c r="BG222" s="5"/>
      <c r="BH222" s="5"/>
      <c r="BI222" s="5"/>
      <c r="BJ222" s="5"/>
      <c r="BK222" s="5"/>
      <c r="BL222" s="5"/>
      <c r="BM222" s="5"/>
      <c r="BN222" s="5"/>
      <c r="BO222" s="5"/>
      <c r="BP222" s="5"/>
      <c r="BQ222" s="5"/>
      <c r="BR222" s="5"/>
      <c r="BS222" s="5"/>
      <c r="BT222" s="5"/>
      <c r="BU222" s="5"/>
      <c r="BV222" s="5"/>
      <c r="BW222" s="5"/>
    </row>
    <row r="223" spans="1:75">
      <c r="A223" s="5"/>
      <c r="B223" s="112" t="s">
        <v>227</v>
      </c>
      <c r="C223" s="271" t="s">
        <v>228</v>
      </c>
      <c r="D223" s="271"/>
      <c r="E223" s="271"/>
      <c r="F223" s="271"/>
      <c r="G223" s="271"/>
      <c r="BB223" s="5"/>
      <c r="BC223" s="5"/>
      <c r="BD223" s="5"/>
      <c r="BE223" s="5"/>
      <c r="BF223" s="5"/>
      <c r="BG223" s="5"/>
      <c r="BH223" s="5"/>
      <c r="BI223" s="5"/>
      <c r="BJ223" s="5"/>
      <c r="BK223" s="5"/>
      <c r="BL223" s="5"/>
      <c r="BM223" s="5"/>
      <c r="BN223" s="5"/>
      <c r="BO223" s="5"/>
      <c r="BP223" s="5"/>
      <c r="BQ223" s="5"/>
      <c r="BR223" s="5"/>
      <c r="BS223" s="5"/>
      <c r="BT223" s="5"/>
      <c r="BU223" s="5"/>
      <c r="BV223" s="5"/>
      <c r="BW223" s="5"/>
    </row>
    <row r="224" spans="1:75">
      <c r="A224" s="5"/>
      <c r="B224" s="112" t="s">
        <v>229</v>
      </c>
      <c r="C224" s="271" t="s">
        <v>230</v>
      </c>
      <c r="D224" s="271"/>
      <c r="E224" s="271"/>
      <c r="F224" s="271"/>
      <c r="G224" s="271"/>
      <c r="BB224" s="5"/>
      <c r="BC224" s="5"/>
      <c r="BD224" s="5"/>
      <c r="BE224" s="5"/>
      <c r="BF224" s="5"/>
      <c r="BG224" s="5"/>
      <c r="BH224" s="5"/>
      <c r="BI224" s="5"/>
      <c r="BJ224" s="5"/>
      <c r="BK224" s="5"/>
      <c r="BL224" s="5"/>
      <c r="BM224" s="5"/>
      <c r="BN224" s="5"/>
      <c r="BO224" s="5"/>
      <c r="BP224" s="5"/>
      <c r="BQ224" s="5"/>
      <c r="BR224" s="5"/>
      <c r="BS224" s="5"/>
      <c r="BT224" s="5"/>
      <c r="BU224" s="5"/>
      <c r="BV224" s="5"/>
      <c r="BW224" s="5"/>
    </row>
    <row r="225" spans="1:75">
      <c r="A225" s="5"/>
      <c r="B225" s="112" t="s">
        <v>231</v>
      </c>
      <c r="C225" s="271" t="s">
        <v>232</v>
      </c>
      <c r="D225" s="271"/>
      <c r="E225" s="271"/>
      <c r="F225" s="271"/>
      <c r="G225" s="271"/>
      <c r="BB225" s="5"/>
      <c r="BC225" s="5"/>
      <c r="BD225" s="5"/>
      <c r="BE225" s="5"/>
      <c r="BF225" s="5"/>
      <c r="BG225" s="5"/>
      <c r="BH225" s="5"/>
      <c r="BI225" s="5"/>
      <c r="BJ225" s="5"/>
      <c r="BK225" s="5"/>
      <c r="BL225" s="5"/>
      <c r="BM225" s="5"/>
      <c r="BN225" s="5"/>
      <c r="BO225" s="5"/>
      <c r="BP225" s="5"/>
      <c r="BQ225" s="5"/>
      <c r="BR225" s="5"/>
      <c r="BS225" s="5"/>
      <c r="BT225" s="5"/>
      <c r="BU225" s="5"/>
      <c r="BV225" s="5"/>
      <c r="BW225" s="5"/>
    </row>
    <row r="226" spans="1:75">
      <c r="A226" s="5"/>
      <c r="B226" s="108"/>
      <c r="C226" s="101"/>
      <c r="BB226" s="5"/>
      <c r="BC226" s="5"/>
      <c r="BD226" s="5"/>
      <c r="BE226" s="5"/>
      <c r="BF226" s="5"/>
      <c r="BG226" s="5"/>
      <c r="BH226" s="5"/>
      <c r="BI226" s="5"/>
      <c r="BJ226" s="5"/>
      <c r="BK226" s="5"/>
      <c r="BL226" s="5"/>
      <c r="BM226" s="5"/>
      <c r="BN226" s="5"/>
      <c r="BO226" s="5"/>
      <c r="BP226" s="5"/>
      <c r="BQ226" s="5"/>
      <c r="BR226" s="5"/>
      <c r="BS226" s="5"/>
      <c r="BT226" s="5"/>
      <c r="BU226" s="5"/>
      <c r="BV226" s="5"/>
      <c r="BW226" s="5"/>
    </row>
    <row r="227" spans="1:75">
      <c r="A227" s="5"/>
      <c r="B227" s="107" t="s">
        <v>233</v>
      </c>
      <c r="C227" s="101" t="s">
        <v>234</v>
      </c>
      <c r="BB227" s="5"/>
      <c r="BC227" s="5"/>
      <c r="BD227" s="5"/>
      <c r="BE227" s="5"/>
      <c r="BF227" s="5"/>
      <c r="BG227" s="5"/>
      <c r="BH227" s="5"/>
      <c r="BI227" s="5"/>
      <c r="BJ227" s="5"/>
      <c r="BK227" s="5"/>
      <c r="BL227" s="5"/>
      <c r="BM227" s="5"/>
      <c r="BN227" s="5"/>
      <c r="BO227" s="5"/>
      <c r="BP227" s="5"/>
      <c r="BQ227" s="5"/>
      <c r="BR227" s="5"/>
      <c r="BS227" s="5"/>
      <c r="BT227" s="5"/>
      <c r="BU227" s="5"/>
      <c r="BV227" s="5"/>
      <c r="BW227" s="5"/>
    </row>
    <row r="228" spans="1:75">
      <c r="A228" s="5"/>
      <c r="B228" s="107"/>
      <c r="C228" s="101"/>
      <c r="BB228" s="5"/>
      <c r="BC228" s="5"/>
      <c r="BD228" s="5"/>
      <c r="BE228" s="5"/>
      <c r="BF228" s="5"/>
      <c r="BG228" s="5"/>
      <c r="BH228" s="5"/>
      <c r="BI228" s="5"/>
      <c r="BJ228" s="5"/>
      <c r="BK228" s="5"/>
      <c r="BL228" s="5"/>
      <c r="BM228" s="5"/>
      <c r="BN228" s="5"/>
      <c r="BO228" s="5"/>
      <c r="BP228" s="5"/>
      <c r="BQ228" s="5"/>
      <c r="BR228" s="5"/>
      <c r="BS228" s="5"/>
      <c r="BT228" s="5"/>
      <c r="BU228" s="5"/>
      <c r="BV228" s="5"/>
      <c r="BW228" s="5"/>
    </row>
    <row r="229" spans="1:75" ht="25.5" customHeight="1">
      <c r="A229" s="5"/>
      <c r="B229" s="112" t="s">
        <v>235</v>
      </c>
      <c r="C229" s="271" t="s">
        <v>236</v>
      </c>
      <c r="D229" s="271"/>
      <c r="E229" s="271"/>
      <c r="F229" s="271"/>
      <c r="G229" s="271"/>
      <c r="BB229" s="5"/>
      <c r="BC229" s="5"/>
      <c r="BD229" s="5"/>
      <c r="BE229" s="5"/>
      <c r="BF229" s="5"/>
      <c r="BG229" s="5"/>
      <c r="BH229" s="5"/>
      <c r="BI229" s="5"/>
      <c r="BJ229" s="5"/>
      <c r="BK229" s="5"/>
      <c r="BL229" s="5"/>
      <c r="BM229" s="5"/>
      <c r="BN229" s="5"/>
      <c r="BO229" s="5"/>
      <c r="BP229" s="5"/>
      <c r="BQ229" s="5"/>
      <c r="BR229" s="5"/>
      <c r="BS229" s="5"/>
      <c r="BT229" s="5"/>
      <c r="BU229" s="5"/>
      <c r="BV229" s="5"/>
      <c r="BW229" s="5"/>
    </row>
    <row r="230" spans="1:75">
      <c r="A230" s="5"/>
      <c r="B230" s="112" t="s">
        <v>237</v>
      </c>
      <c r="C230" s="271" t="s">
        <v>238</v>
      </c>
      <c r="D230" s="271"/>
      <c r="E230" s="271"/>
      <c r="F230" s="271"/>
      <c r="G230" s="271"/>
      <c r="BB230" s="5"/>
      <c r="BC230" s="5"/>
      <c r="BD230" s="5"/>
      <c r="BE230" s="5"/>
      <c r="BF230" s="5"/>
      <c r="BG230" s="5"/>
      <c r="BH230" s="5"/>
      <c r="BI230" s="5"/>
      <c r="BJ230" s="5"/>
      <c r="BK230" s="5"/>
      <c r="BL230" s="5"/>
      <c r="BM230" s="5"/>
      <c r="BN230" s="5"/>
      <c r="BO230" s="5"/>
      <c r="BP230" s="5"/>
      <c r="BQ230" s="5"/>
      <c r="BR230" s="5"/>
      <c r="BS230" s="5"/>
      <c r="BT230" s="5"/>
      <c r="BU230" s="5"/>
      <c r="BV230" s="5"/>
      <c r="BW230" s="5"/>
    </row>
    <row r="231" spans="1:75" ht="25.5" customHeight="1">
      <c r="A231" s="5"/>
      <c r="B231" s="112" t="s">
        <v>239</v>
      </c>
      <c r="C231" s="271" t="s">
        <v>240</v>
      </c>
      <c r="D231" s="271"/>
      <c r="E231" s="271"/>
      <c r="F231" s="271"/>
      <c r="G231" s="271"/>
      <c r="BB231" s="5"/>
      <c r="BC231" s="5"/>
      <c r="BD231" s="5"/>
      <c r="BE231" s="5"/>
      <c r="BF231" s="5"/>
      <c r="BG231" s="5"/>
      <c r="BH231" s="5"/>
      <c r="BI231" s="5"/>
      <c r="BJ231" s="5"/>
      <c r="BK231" s="5"/>
      <c r="BL231" s="5"/>
      <c r="BM231" s="5"/>
      <c r="BN231" s="5"/>
      <c r="BO231" s="5"/>
      <c r="BP231" s="5"/>
      <c r="BQ231" s="5"/>
      <c r="BR231" s="5"/>
      <c r="BS231" s="5"/>
      <c r="BT231" s="5"/>
      <c r="BU231" s="5"/>
      <c r="BV231" s="5"/>
      <c r="BW231" s="5"/>
    </row>
    <row r="232" spans="1:75" ht="25.5" customHeight="1">
      <c r="B232" s="112" t="s">
        <v>241</v>
      </c>
      <c r="C232" s="271" t="s">
        <v>242</v>
      </c>
      <c r="D232" s="271"/>
      <c r="E232" s="271"/>
      <c r="F232" s="271"/>
      <c r="G232" s="271"/>
    </row>
    <row r="233" spans="1:75" ht="25.5" customHeight="1">
      <c r="B233" s="112" t="s">
        <v>243</v>
      </c>
      <c r="C233" s="271" t="s">
        <v>244</v>
      </c>
      <c r="D233" s="271"/>
      <c r="E233" s="271"/>
      <c r="F233" s="271"/>
      <c r="G233" s="271"/>
    </row>
    <row r="234" spans="1:75">
      <c r="B234" s="108"/>
      <c r="C234" s="101"/>
    </row>
    <row r="235" spans="1:75">
      <c r="B235" s="110" t="s">
        <v>245</v>
      </c>
      <c r="C235" s="101" t="s">
        <v>246</v>
      </c>
    </row>
    <row r="236" spans="1:75">
      <c r="B236" s="108"/>
      <c r="C236" s="101"/>
    </row>
    <row r="237" spans="1:75" ht="51" customHeight="1">
      <c r="B237" s="112" t="s">
        <v>247</v>
      </c>
      <c r="C237" s="271" t="s">
        <v>248</v>
      </c>
      <c r="D237" s="271"/>
      <c r="E237" s="271"/>
      <c r="F237" s="271"/>
      <c r="G237" s="271"/>
    </row>
    <row r="238" spans="1:75">
      <c r="B238" s="108"/>
      <c r="C238" s="101"/>
    </row>
    <row r="239" spans="1:75">
      <c r="B239" s="110" t="s">
        <v>249</v>
      </c>
      <c r="C239" s="101" t="s">
        <v>250</v>
      </c>
    </row>
    <row r="240" spans="1:75">
      <c r="B240" s="110"/>
      <c r="C240" s="101"/>
    </row>
    <row r="241" spans="1:75" s="87" customFormat="1">
      <c r="A241" s="35"/>
      <c r="B241" s="124" t="s">
        <v>251</v>
      </c>
      <c r="C241" s="271" t="s">
        <v>426</v>
      </c>
      <c r="D241" s="271"/>
      <c r="E241" s="271"/>
      <c r="F241" s="271"/>
      <c r="G241" s="271"/>
    </row>
    <row r="242" spans="1:75">
      <c r="B242" s="108"/>
      <c r="C242" s="101"/>
    </row>
    <row r="243" spans="1:75">
      <c r="B243" s="110" t="s">
        <v>252</v>
      </c>
      <c r="C243" s="101" t="s">
        <v>253</v>
      </c>
    </row>
    <row r="244" spans="1:75">
      <c r="B244" s="110"/>
      <c r="C244" s="101"/>
    </row>
    <row r="245" spans="1:75" s="8" customFormat="1" ht="39.75" customHeight="1">
      <c r="A245" s="34"/>
      <c r="B245" s="132" t="s">
        <v>254</v>
      </c>
      <c r="C245" s="272" t="s">
        <v>411</v>
      </c>
      <c r="D245" s="272"/>
      <c r="E245" s="272"/>
      <c r="F245" s="272"/>
      <c r="G245" s="272"/>
      <c r="BB245" s="11"/>
      <c r="BC245" s="11"/>
      <c r="BD245" s="11"/>
      <c r="BE245" s="11"/>
      <c r="BF245" s="11"/>
      <c r="BG245" s="11"/>
      <c r="BH245" s="11"/>
      <c r="BI245" s="11"/>
      <c r="BJ245" s="11"/>
      <c r="BK245" s="11"/>
      <c r="BL245" s="11"/>
      <c r="BM245" s="11"/>
      <c r="BN245" s="11"/>
      <c r="BO245" s="11"/>
      <c r="BP245" s="11"/>
      <c r="BQ245" s="11"/>
      <c r="BR245" s="11"/>
      <c r="BS245" s="11"/>
      <c r="BT245" s="11"/>
      <c r="BU245" s="11"/>
      <c r="BV245" s="11"/>
      <c r="BW245" s="11"/>
    </row>
    <row r="246" spans="1:75" ht="90.6" customHeight="1">
      <c r="B246" s="112" t="s">
        <v>255</v>
      </c>
      <c r="C246" s="271" t="s">
        <v>328</v>
      </c>
      <c r="D246" s="271"/>
      <c r="E246" s="271"/>
      <c r="F246" s="271"/>
      <c r="G246" s="271"/>
    </row>
    <row r="247" spans="1:75" ht="25.5" customHeight="1">
      <c r="B247" s="112" t="s">
        <v>256</v>
      </c>
      <c r="C247" s="271" t="s">
        <v>257</v>
      </c>
      <c r="D247" s="271"/>
      <c r="E247" s="271"/>
      <c r="F247" s="271"/>
      <c r="G247" s="271"/>
    </row>
    <row r="248" spans="1:75" ht="25.5" customHeight="1">
      <c r="B248" s="112"/>
      <c r="C248" s="113"/>
      <c r="D248" s="113"/>
      <c r="E248" s="113"/>
      <c r="F248" s="113"/>
      <c r="G248" s="113"/>
    </row>
    <row r="249" spans="1:75" ht="25.5" customHeight="1">
      <c r="B249" s="112"/>
      <c r="C249" s="113"/>
      <c r="D249" s="113"/>
      <c r="E249" s="113"/>
      <c r="F249" s="113"/>
      <c r="G249" s="113"/>
    </row>
    <row r="250" spans="1:75" ht="25.5" customHeight="1">
      <c r="B250" s="112"/>
      <c r="C250" s="113"/>
      <c r="D250" s="113"/>
      <c r="E250" s="113"/>
      <c r="F250" s="113"/>
      <c r="G250" s="113"/>
    </row>
    <row r="251" spans="1:75" ht="25.5" customHeight="1">
      <c r="B251" s="112"/>
      <c r="C251" s="113"/>
      <c r="D251" s="113"/>
      <c r="E251" s="113"/>
      <c r="F251" s="113"/>
      <c r="G251" s="113"/>
    </row>
    <row r="252" spans="1:75" ht="25.5" customHeight="1">
      <c r="B252" s="112"/>
      <c r="C252" s="113"/>
      <c r="D252" s="113"/>
      <c r="E252" s="113"/>
      <c r="F252" s="113"/>
      <c r="G252" s="113"/>
    </row>
    <row r="253" spans="1:75" ht="25.5" customHeight="1">
      <c r="B253" s="112"/>
      <c r="C253" s="113"/>
      <c r="D253" s="113"/>
      <c r="E253" s="113"/>
      <c r="F253" s="113"/>
      <c r="G253" s="113"/>
    </row>
    <row r="254" spans="1:75" ht="25.5" customHeight="1">
      <c r="B254" s="112"/>
      <c r="C254" s="113"/>
      <c r="D254" s="113"/>
      <c r="E254" s="113"/>
      <c r="F254" s="113"/>
      <c r="G254" s="113"/>
    </row>
    <row r="255" spans="1:75" ht="25.5" customHeight="1">
      <c r="B255" s="112"/>
      <c r="C255" s="113"/>
      <c r="D255" s="113"/>
      <c r="E255" s="113"/>
      <c r="F255" s="113"/>
      <c r="G255" s="113"/>
    </row>
    <row r="256" spans="1:75" ht="25.5" customHeight="1">
      <c r="B256" s="112"/>
      <c r="C256" s="113"/>
      <c r="D256" s="113"/>
      <c r="E256" s="113"/>
      <c r="F256" s="113"/>
      <c r="G256" s="113"/>
    </row>
    <row r="257" spans="1:75" ht="25.5" customHeight="1">
      <c r="B257" s="112"/>
      <c r="C257" s="113"/>
      <c r="D257" s="113"/>
      <c r="E257" s="113"/>
      <c r="F257" s="113"/>
      <c r="G257" s="113"/>
    </row>
    <row r="258" spans="1:75">
      <c r="B258" s="101"/>
      <c r="C258" s="101"/>
    </row>
    <row r="259" spans="1:75">
      <c r="B259" s="110" t="s">
        <v>258</v>
      </c>
      <c r="C259" s="101" t="s">
        <v>259</v>
      </c>
    </row>
    <row r="260" spans="1:75">
      <c r="B260" s="110"/>
      <c r="C260" s="101"/>
    </row>
    <row r="261" spans="1:75" ht="14.25" customHeight="1">
      <c r="B261" s="112" t="s">
        <v>260</v>
      </c>
      <c r="C261" s="272" t="s">
        <v>475</v>
      </c>
      <c r="D261" s="272"/>
      <c r="E261" s="272"/>
      <c r="F261" s="272"/>
      <c r="G261" s="272"/>
    </row>
    <row r="262" spans="1:75" ht="27" customHeight="1">
      <c r="B262" s="112" t="s">
        <v>261</v>
      </c>
      <c r="C262" s="271" t="s">
        <v>416</v>
      </c>
      <c r="D262" s="271"/>
      <c r="E262" s="271"/>
      <c r="F262" s="271"/>
      <c r="G262" s="271"/>
    </row>
    <row r="263" spans="1:75" s="8" customFormat="1" ht="26.25" customHeight="1">
      <c r="A263" s="34"/>
      <c r="B263" s="132" t="s">
        <v>262</v>
      </c>
      <c r="C263" s="272" t="s">
        <v>427</v>
      </c>
      <c r="D263" s="272"/>
      <c r="E263" s="272"/>
      <c r="F263" s="272"/>
      <c r="G263" s="272"/>
      <c r="BB263" s="11"/>
      <c r="BC263" s="11"/>
      <c r="BD263" s="11"/>
      <c r="BE263" s="11"/>
      <c r="BF263" s="11"/>
      <c r="BG263" s="11"/>
      <c r="BH263" s="11"/>
      <c r="BI263" s="11"/>
      <c r="BJ263" s="11"/>
      <c r="BK263" s="11"/>
      <c r="BL263" s="11"/>
      <c r="BM263" s="11"/>
      <c r="BN263" s="11"/>
      <c r="BO263" s="11"/>
      <c r="BP263" s="11"/>
      <c r="BQ263" s="11"/>
      <c r="BR263" s="11"/>
      <c r="BS263" s="11"/>
      <c r="BT263" s="11"/>
      <c r="BU263" s="11"/>
      <c r="BV263" s="11"/>
      <c r="BW263" s="11"/>
    </row>
    <row r="264" spans="1:75" s="8" customFormat="1" ht="26.85" customHeight="1">
      <c r="A264" s="34"/>
      <c r="B264" s="132" t="s">
        <v>263</v>
      </c>
      <c r="C264" s="272" t="s">
        <v>415</v>
      </c>
      <c r="D264" s="272"/>
      <c r="E264" s="272"/>
      <c r="F264" s="272"/>
      <c r="G264" s="272"/>
      <c r="BB264" s="11"/>
      <c r="BC264" s="11"/>
      <c r="BD264" s="11"/>
      <c r="BE264" s="11"/>
      <c r="BF264" s="11"/>
      <c r="BG264" s="11"/>
      <c r="BH264" s="11"/>
      <c r="BI264" s="11"/>
      <c r="BJ264" s="11"/>
      <c r="BK264" s="11"/>
      <c r="BL264" s="11"/>
      <c r="BM264" s="11"/>
      <c r="BN264" s="11"/>
      <c r="BO264" s="11"/>
      <c r="BP264" s="11"/>
      <c r="BQ264" s="11"/>
      <c r="BR264" s="11"/>
      <c r="BS264" s="11"/>
      <c r="BT264" s="11"/>
      <c r="BU264" s="11"/>
      <c r="BV264" s="11"/>
      <c r="BW264" s="11"/>
    </row>
    <row r="265" spans="1:75" s="8" customFormat="1" ht="26.85" customHeight="1">
      <c r="A265" s="34"/>
      <c r="B265" s="132" t="s">
        <v>264</v>
      </c>
      <c r="C265" s="272" t="s">
        <v>476</v>
      </c>
      <c r="D265" s="272"/>
      <c r="E265" s="272"/>
      <c r="F265" s="272"/>
      <c r="G265" s="272"/>
      <c r="BB265" s="11"/>
      <c r="BC265" s="11"/>
      <c r="BD265" s="11"/>
      <c r="BE265" s="11"/>
      <c r="BF265" s="11"/>
      <c r="BG265" s="11"/>
      <c r="BH265" s="11"/>
      <c r="BI265" s="11"/>
      <c r="BJ265" s="11"/>
      <c r="BK265" s="11"/>
      <c r="BL265" s="11"/>
      <c r="BM265" s="11"/>
      <c r="BN265" s="11"/>
      <c r="BO265" s="11"/>
      <c r="BP265" s="11"/>
      <c r="BQ265" s="11"/>
      <c r="BR265" s="11"/>
      <c r="BS265" s="11"/>
      <c r="BT265" s="11"/>
      <c r="BU265" s="11"/>
      <c r="BV265" s="11"/>
      <c r="BW265" s="11"/>
    </row>
    <row r="266" spans="1:75">
      <c r="B266" s="108"/>
      <c r="C266" s="101"/>
    </row>
    <row r="267" spans="1:75">
      <c r="B267" s="110" t="s">
        <v>265</v>
      </c>
      <c r="C267" s="101" t="s">
        <v>266</v>
      </c>
    </row>
    <row r="268" spans="1:75">
      <c r="B268" s="110"/>
      <c r="C268" s="101"/>
    </row>
    <row r="269" spans="1:75" ht="25.5" customHeight="1">
      <c r="B269" s="112" t="s">
        <v>267</v>
      </c>
      <c r="C269" s="272" t="s">
        <v>414</v>
      </c>
      <c r="D269" s="272"/>
      <c r="E269" s="272"/>
      <c r="F269" s="272"/>
      <c r="G269" s="272"/>
    </row>
    <row r="270" spans="1:75">
      <c r="B270" s="108"/>
      <c r="C270" s="101"/>
    </row>
    <row r="271" spans="1:75">
      <c r="B271" s="110" t="s">
        <v>268</v>
      </c>
      <c r="C271" s="101" t="s">
        <v>269</v>
      </c>
    </row>
    <row r="272" spans="1:75">
      <c r="B272" s="110"/>
      <c r="C272" s="101"/>
    </row>
    <row r="273" spans="1:75">
      <c r="B273" s="108" t="s">
        <v>270</v>
      </c>
      <c r="C273" s="133" t="s">
        <v>461</v>
      </c>
    </row>
    <row r="274" spans="1:75">
      <c r="B274" s="108" t="s">
        <v>271</v>
      </c>
      <c r="C274" s="133" t="s">
        <v>462</v>
      </c>
    </row>
    <row r="275" spans="1:75">
      <c r="B275" s="108" t="s">
        <v>272</v>
      </c>
      <c r="C275" s="133" t="s">
        <v>334</v>
      </c>
    </row>
    <row r="276" spans="1:75">
      <c r="B276" s="108">
        <v>9.4</v>
      </c>
      <c r="C276" s="133" t="s">
        <v>412</v>
      </c>
    </row>
    <row r="277" spans="1:75">
      <c r="B277" s="108">
        <v>9.5</v>
      </c>
      <c r="C277" s="133" t="s">
        <v>413</v>
      </c>
    </row>
    <row r="279" spans="1:75" s="9" customFormat="1" ht="30" customHeight="1">
      <c r="A279" s="10">
        <v>108</v>
      </c>
      <c r="B279" s="19" t="s">
        <v>320</v>
      </c>
      <c r="C279" s="20"/>
      <c r="D279" s="19"/>
      <c r="E279" s="19"/>
      <c r="F279" s="19"/>
      <c r="G279" s="20"/>
    </row>
    <row r="281" spans="1:75" ht="51" customHeight="1">
      <c r="B281" s="270" t="s">
        <v>335</v>
      </c>
      <c r="C281" s="270"/>
      <c r="D281" s="270"/>
      <c r="E281" s="270"/>
      <c r="F281" s="270"/>
      <c r="G281" s="270"/>
      <c r="BB281" s="5"/>
      <c r="BC281" s="5"/>
      <c r="BD281" s="5"/>
      <c r="BE281" s="5"/>
      <c r="BF281" s="5"/>
      <c r="BG281" s="5"/>
      <c r="BH281" s="5"/>
      <c r="BI281" s="5"/>
      <c r="BJ281" s="5"/>
      <c r="BK281" s="5"/>
      <c r="BL281" s="5"/>
      <c r="BM281" s="5"/>
      <c r="BN281" s="5"/>
      <c r="BO281" s="5"/>
      <c r="BP281" s="5"/>
      <c r="BQ281" s="5"/>
      <c r="BR281" s="5"/>
      <c r="BS281" s="5"/>
      <c r="BT281" s="5"/>
      <c r="BU281" s="5"/>
      <c r="BV281" s="5"/>
      <c r="BW281" s="5"/>
    </row>
    <row r="282" spans="1:75" ht="25.5" customHeight="1">
      <c r="B282" s="112">
        <v>1</v>
      </c>
      <c r="C282" s="271" t="s">
        <v>273</v>
      </c>
      <c r="D282" s="271"/>
      <c r="E282" s="271"/>
      <c r="F282" s="271"/>
      <c r="G282" s="271"/>
      <c r="BB282" s="5"/>
      <c r="BC282" s="5"/>
      <c r="BD282" s="5"/>
      <c r="BE282" s="5"/>
      <c r="BF282" s="5"/>
      <c r="BG282" s="5"/>
      <c r="BH282" s="5"/>
      <c r="BI282" s="5"/>
      <c r="BJ282" s="5"/>
      <c r="BK282" s="5"/>
      <c r="BL282" s="5"/>
      <c r="BM282" s="5"/>
      <c r="BN282" s="5"/>
      <c r="BO282" s="5"/>
      <c r="BP282" s="5"/>
      <c r="BQ282" s="5"/>
      <c r="BR282" s="5"/>
      <c r="BS282" s="5"/>
      <c r="BT282" s="5"/>
      <c r="BU282" s="5"/>
      <c r="BV282" s="5"/>
      <c r="BW282" s="5"/>
    </row>
    <row r="283" spans="1:75" ht="25.5" customHeight="1">
      <c r="B283" s="112">
        <v>2</v>
      </c>
      <c r="C283" s="271" t="s">
        <v>274</v>
      </c>
      <c r="D283" s="271"/>
      <c r="E283" s="271"/>
      <c r="F283" s="271"/>
      <c r="G283" s="271"/>
      <c r="BB283" s="5"/>
      <c r="BC283" s="5"/>
      <c r="BD283" s="5"/>
      <c r="BE283" s="5"/>
      <c r="BF283" s="5"/>
      <c r="BG283" s="5"/>
      <c r="BH283" s="5"/>
      <c r="BI283" s="5"/>
      <c r="BJ283" s="5"/>
      <c r="BK283" s="5"/>
      <c r="BL283" s="5"/>
      <c r="BM283" s="5"/>
      <c r="BN283" s="5"/>
      <c r="BO283" s="5"/>
      <c r="BP283" s="5"/>
      <c r="BQ283" s="5"/>
      <c r="BR283" s="5"/>
      <c r="BS283" s="5"/>
      <c r="BT283" s="5"/>
      <c r="BU283" s="5"/>
      <c r="BV283" s="5"/>
      <c r="BW283" s="5"/>
    </row>
    <row r="284" spans="1:75">
      <c r="B284" s="112">
        <v>3</v>
      </c>
      <c r="C284" s="271" t="s">
        <v>275</v>
      </c>
      <c r="D284" s="271"/>
      <c r="E284" s="271"/>
      <c r="F284" s="271"/>
      <c r="G284" s="271"/>
      <c r="BB284" s="5"/>
      <c r="BC284" s="5"/>
      <c r="BD284" s="5"/>
      <c r="BE284" s="5"/>
      <c r="BF284" s="5"/>
      <c r="BG284" s="5"/>
      <c r="BH284" s="5"/>
      <c r="BI284" s="5"/>
      <c r="BJ284" s="5"/>
      <c r="BK284" s="5"/>
      <c r="BL284" s="5"/>
      <c r="BM284" s="5"/>
      <c r="BN284" s="5"/>
      <c r="BO284" s="5"/>
      <c r="BP284" s="5"/>
      <c r="BQ284" s="5"/>
      <c r="BR284" s="5"/>
      <c r="BS284" s="5"/>
      <c r="BT284" s="5"/>
      <c r="BU284" s="5"/>
      <c r="BV284" s="5"/>
      <c r="BW284" s="5"/>
    </row>
    <row r="285" spans="1:75">
      <c r="B285" s="112">
        <v>4</v>
      </c>
      <c r="C285" s="271" t="s">
        <v>281</v>
      </c>
      <c r="D285" s="271"/>
      <c r="E285" s="271"/>
      <c r="F285" s="271"/>
      <c r="G285" s="271"/>
      <c r="BB285" s="5"/>
      <c r="BC285" s="5"/>
      <c r="BD285" s="5"/>
      <c r="BE285" s="5"/>
      <c r="BF285" s="5"/>
      <c r="BG285" s="5"/>
      <c r="BH285" s="5"/>
      <c r="BI285" s="5"/>
      <c r="BJ285" s="5"/>
      <c r="BK285" s="5"/>
      <c r="BL285" s="5"/>
      <c r="BM285" s="5"/>
      <c r="BN285" s="5"/>
      <c r="BO285" s="5"/>
      <c r="BP285" s="5"/>
      <c r="BQ285" s="5"/>
      <c r="BR285" s="5"/>
      <c r="BS285" s="5"/>
      <c r="BT285" s="5"/>
      <c r="BU285" s="5"/>
      <c r="BV285" s="5"/>
      <c r="BW285" s="5"/>
    </row>
    <row r="286" spans="1:75" ht="89.25" customHeight="1">
      <c r="C286" s="87" t="s">
        <v>283</v>
      </c>
      <c r="D286" s="270" t="s">
        <v>336</v>
      </c>
      <c r="E286" s="270"/>
      <c r="F286" s="270"/>
      <c r="G286" s="270"/>
      <c r="BB286" s="5"/>
      <c r="BC286" s="5"/>
      <c r="BD286" s="5"/>
      <c r="BE286" s="5"/>
      <c r="BF286" s="5"/>
      <c r="BG286" s="5"/>
      <c r="BH286" s="5"/>
      <c r="BI286" s="5"/>
      <c r="BJ286" s="5"/>
      <c r="BK286" s="5"/>
      <c r="BL286" s="5"/>
      <c r="BM286" s="5"/>
      <c r="BN286" s="5"/>
      <c r="BO286" s="5"/>
      <c r="BP286" s="5"/>
      <c r="BQ286" s="5"/>
      <c r="BR286" s="5"/>
      <c r="BS286" s="5"/>
      <c r="BT286" s="5"/>
      <c r="BU286" s="5"/>
      <c r="BV286" s="5"/>
      <c r="BW286" s="5"/>
    </row>
    <row r="287" spans="1:75" ht="25.5" customHeight="1">
      <c r="C287" s="87" t="s">
        <v>117</v>
      </c>
      <c r="D287" s="270" t="s">
        <v>276</v>
      </c>
      <c r="E287" s="270"/>
      <c r="F287" s="270"/>
      <c r="G287" s="270"/>
      <c r="BB287" s="5"/>
      <c r="BC287" s="5"/>
      <c r="BD287" s="5"/>
      <c r="BE287" s="5"/>
      <c r="BF287" s="5"/>
      <c r="BG287" s="5"/>
      <c r="BH287" s="5"/>
      <c r="BI287" s="5"/>
      <c r="BJ287" s="5"/>
      <c r="BK287" s="5"/>
      <c r="BL287" s="5"/>
      <c r="BM287" s="5"/>
      <c r="BN287" s="5"/>
      <c r="BO287" s="5"/>
      <c r="BP287" s="5"/>
      <c r="BQ287" s="5"/>
      <c r="BR287" s="5"/>
      <c r="BS287" s="5"/>
      <c r="BT287" s="5"/>
      <c r="BU287" s="5"/>
      <c r="BV287" s="5"/>
      <c r="BW287" s="5"/>
    </row>
    <row r="288" spans="1:75" ht="25.5" customHeight="1">
      <c r="C288" s="87" t="s">
        <v>284</v>
      </c>
      <c r="D288" s="270" t="s">
        <v>282</v>
      </c>
      <c r="E288" s="270"/>
      <c r="F288" s="270"/>
      <c r="G288" s="270"/>
      <c r="BB288" s="5"/>
      <c r="BC288" s="5"/>
      <c r="BD288" s="5"/>
      <c r="BE288" s="5"/>
      <c r="BF288" s="5"/>
      <c r="BG288" s="5"/>
      <c r="BH288" s="5"/>
      <c r="BI288" s="5"/>
      <c r="BJ288" s="5"/>
      <c r="BK288" s="5"/>
      <c r="BL288" s="5"/>
      <c r="BM288" s="5"/>
      <c r="BN288" s="5"/>
      <c r="BO288" s="5"/>
      <c r="BP288" s="5"/>
      <c r="BQ288" s="5"/>
      <c r="BR288" s="5"/>
      <c r="BS288" s="5"/>
      <c r="BT288" s="5"/>
      <c r="BU288" s="5"/>
      <c r="BV288" s="5"/>
      <c r="BW288" s="5"/>
    </row>
    <row r="289" spans="1:75" ht="25.5" customHeight="1">
      <c r="C289" s="87"/>
      <c r="D289" s="115"/>
      <c r="E289" s="115"/>
      <c r="F289" s="115"/>
      <c r="G289" s="115"/>
      <c r="BB289" s="5"/>
      <c r="BC289" s="5"/>
      <c r="BD289" s="5"/>
      <c r="BE289" s="5"/>
      <c r="BF289" s="5"/>
      <c r="BG289" s="5"/>
      <c r="BH289" s="5"/>
      <c r="BI289" s="5"/>
      <c r="BJ289" s="5"/>
      <c r="BK289" s="5"/>
      <c r="BL289" s="5"/>
      <c r="BM289" s="5"/>
      <c r="BN289" s="5"/>
      <c r="BO289" s="5"/>
      <c r="BP289" s="5"/>
      <c r="BQ289" s="5"/>
      <c r="BR289" s="5"/>
      <c r="BS289" s="5"/>
      <c r="BT289" s="5"/>
      <c r="BU289" s="5"/>
      <c r="BV289" s="5"/>
      <c r="BW289" s="5"/>
    </row>
    <row r="290" spans="1:75" ht="25.5" customHeight="1">
      <c r="C290" s="5" t="s">
        <v>329</v>
      </c>
      <c r="D290" s="5"/>
      <c r="E290" s="5"/>
      <c r="F290" s="5"/>
      <c r="BB290" s="5"/>
      <c r="BC290" s="5"/>
      <c r="BD290" s="5"/>
      <c r="BE290" s="5"/>
      <c r="BF290" s="5"/>
      <c r="BG290" s="5"/>
      <c r="BH290" s="5"/>
      <c r="BI290" s="5"/>
      <c r="BJ290" s="5"/>
      <c r="BK290" s="5"/>
      <c r="BL290" s="5"/>
      <c r="BM290" s="5"/>
      <c r="BN290" s="5"/>
      <c r="BO290" s="5"/>
      <c r="BP290" s="5"/>
      <c r="BQ290" s="5"/>
      <c r="BR290" s="5"/>
      <c r="BS290" s="5"/>
      <c r="BT290" s="5"/>
      <c r="BU290" s="5"/>
      <c r="BV290" s="5"/>
      <c r="BW290" s="5"/>
    </row>
    <row r="291" spans="1:75" s="9" customFormat="1" ht="30" customHeight="1">
      <c r="A291" s="10">
        <v>109</v>
      </c>
      <c r="B291" s="19" t="s">
        <v>150</v>
      </c>
      <c r="C291" s="20"/>
      <c r="D291" s="19"/>
      <c r="E291" s="19"/>
      <c r="F291" s="19"/>
      <c r="G291" s="20"/>
    </row>
    <row r="292" spans="1:75" ht="70.7" customHeight="1">
      <c r="B292" s="270" t="s">
        <v>323</v>
      </c>
      <c r="C292" s="270"/>
      <c r="D292" s="270"/>
      <c r="E292" s="270"/>
      <c r="F292" s="270"/>
      <c r="G292" s="270"/>
      <c r="BB292" s="5"/>
      <c r="BC292" s="5"/>
      <c r="BD292" s="5"/>
      <c r="BE292" s="5"/>
      <c r="BF292" s="5"/>
      <c r="BG292" s="5"/>
      <c r="BH292" s="5"/>
      <c r="BI292" s="5"/>
      <c r="BJ292" s="5"/>
      <c r="BK292" s="5"/>
      <c r="BL292" s="5"/>
      <c r="BM292" s="5"/>
      <c r="BN292" s="5"/>
      <c r="BO292" s="5"/>
      <c r="BP292" s="5"/>
      <c r="BQ292" s="5"/>
      <c r="BR292" s="5"/>
      <c r="BS292" s="5"/>
      <c r="BT292" s="5"/>
      <c r="BU292" s="5"/>
      <c r="BV292" s="5"/>
      <c r="BW292" s="5"/>
    </row>
    <row r="293" spans="1:75">
      <c r="B293" s="35">
        <v>1</v>
      </c>
      <c r="C293" s="35" t="s">
        <v>277</v>
      </c>
      <c r="BB293" s="5"/>
      <c r="BC293" s="5"/>
      <c r="BD293" s="5"/>
      <c r="BE293" s="5"/>
      <c r="BF293" s="5"/>
      <c r="BG293" s="5"/>
      <c r="BH293" s="5"/>
      <c r="BI293" s="5"/>
      <c r="BJ293" s="5"/>
      <c r="BK293" s="5"/>
      <c r="BL293" s="5"/>
      <c r="BM293" s="5"/>
      <c r="BN293" s="5"/>
      <c r="BO293" s="5"/>
      <c r="BP293" s="5"/>
      <c r="BQ293" s="5"/>
      <c r="BR293" s="5"/>
      <c r="BS293" s="5"/>
      <c r="BT293" s="5"/>
      <c r="BU293" s="5"/>
      <c r="BV293" s="5"/>
      <c r="BW293" s="5"/>
    </row>
    <row r="294" spans="1:75">
      <c r="B294" s="35">
        <v>2</v>
      </c>
      <c r="C294" s="35" t="s">
        <v>278</v>
      </c>
      <c r="BB294" s="5"/>
      <c r="BC294" s="5"/>
      <c r="BD294" s="5"/>
      <c r="BE294" s="5"/>
      <c r="BF294" s="5"/>
      <c r="BG294" s="5"/>
      <c r="BH294" s="5"/>
      <c r="BI294" s="5"/>
      <c r="BJ294" s="5"/>
      <c r="BK294" s="5"/>
      <c r="BL294" s="5"/>
      <c r="BM294" s="5"/>
      <c r="BN294" s="5"/>
      <c r="BO294" s="5"/>
      <c r="BP294" s="5"/>
      <c r="BQ294" s="5"/>
      <c r="BR294" s="5"/>
      <c r="BS294" s="5"/>
      <c r="BT294" s="5"/>
      <c r="BU294" s="5"/>
      <c r="BV294" s="5"/>
      <c r="BW294" s="5"/>
    </row>
    <row r="295" spans="1:75">
      <c r="B295" s="35">
        <v>3</v>
      </c>
      <c r="C295" s="35" t="s">
        <v>279</v>
      </c>
      <c r="BB295" s="5"/>
      <c r="BC295" s="5"/>
      <c r="BD295" s="5"/>
      <c r="BE295" s="5"/>
      <c r="BF295" s="5"/>
      <c r="BG295" s="5"/>
      <c r="BH295" s="5"/>
      <c r="BI295" s="5"/>
      <c r="BJ295" s="5"/>
      <c r="BK295" s="5"/>
      <c r="BL295" s="5"/>
      <c r="BM295" s="5"/>
      <c r="BN295" s="5"/>
      <c r="BO295" s="5"/>
      <c r="BP295" s="5"/>
      <c r="BQ295" s="5"/>
      <c r="BR295" s="5"/>
      <c r="BS295" s="5"/>
      <c r="BT295" s="5"/>
      <c r="BU295" s="5"/>
      <c r="BV295" s="5"/>
      <c r="BW295" s="5"/>
    </row>
    <row r="296" spans="1:75">
      <c r="A296" s="5"/>
      <c r="B296" s="35">
        <v>4</v>
      </c>
      <c r="C296" s="35" t="s">
        <v>280</v>
      </c>
      <c r="BB296" s="5"/>
      <c r="BC296" s="5"/>
      <c r="BD296" s="5"/>
      <c r="BE296" s="5"/>
      <c r="BF296" s="5"/>
      <c r="BG296" s="5"/>
      <c r="BH296" s="5"/>
      <c r="BI296" s="5"/>
      <c r="BJ296" s="5"/>
      <c r="BK296" s="5"/>
      <c r="BL296" s="5"/>
      <c r="BM296" s="5"/>
      <c r="BN296" s="5"/>
      <c r="BO296" s="5"/>
      <c r="BP296" s="5"/>
      <c r="BQ296" s="5"/>
      <c r="BR296" s="5"/>
      <c r="BS296" s="5"/>
      <c r="BT296" s="5"/>
      <c r="BU296" s="5"/>
      <c r="BV296" s="5"/>
      <c r="BW296" s="5"/>
    </row>
    <row r="297" spans="1:75" ht="79.349999999999994" customHeight="1">
      <c r="A297" s="5"/>
      <c r="C297" s="87" t="s">
        <v>283</v>
      </c>
      <c r="D297" s="270" t="s">
        <v>286</v>
      </c>
      <c r="E297" s="270"/>
      <c r="F297" s="270"/>
      <c r="G297" s="270"/>
      <c r="BB297" s="5"/>
      <c r="BC297" s="5"/>
      <c r="BD297" s="5"/>
      <c r="BE297" s="5"/>
      <c r="BF297" s="5"/>
      <c r="BG297" s="5"/>
      <c r="BH297" s="5"/>
      <c r="BI297" s="5"/>
      <c r="BJ297" s="5"/>
      <c r="BK297" s="5"/>
      <c r="BL297" s="5"/>
      <c r="BM297" s="5"/>
      <c r="BN297" s="5"/>
      <c r="BO297" s="5"/>
      <c r="BP297" s="5"/>
      <c r="BQ297" s="5"/>
      <c r="BR297" s="5"/>
      <c r="BS297" s="5"/>
      <c r="BT297" s="5"/>
      <c r="BU297" s="5"/>
      <c r="BV297" s="5"/>
      <c r="BW297" s="5"/>
    </row>
    <row r="298" spans="1:75" ht="51" customHeight="1">
      <c r="A298" s="5"/>
      <c r="C298" s="87" t="s">
        <v>117</v>
      </c>
      <c r="D298" s="270" t="s">
        <v>285</v>
      </c>
      <c r="E298" s="270"/>
      <c r="F298" s="270"/>
      <c r="G298" s="270"/>
      <c r="BB298" s="5"/>
      <c r="BC298" s="5"/>
      <c r="BD298" s="5"/>
      <c r="BE298" s="5"/>
      <c r="BF298" s="5"/>
      <c r="BG298" s="5"/>
      <c r="BH298" s="5"/>
      <c r="BI298" s="5"/>
      <c r="BJ298" s="5"/>
      <c r="BK298" s="5"/>
      <c r="BL298" s="5"/>
      <c r="BM298" s="5"/>
      <c r="BN298" s="5"/>
      <c r="BO298" s="5"/>
      <c r="BP298" s="5"/>
      <c r="BQ298" s="5"/>
      <c r="BR298" s="5"/>
      <c r="BS298" s="5"/>
      <c r="BT298" s="5"/>
      <c r="BU298" s="5"/>
      <c r="BV298" s="5"/>
      <c r="BW298" s="5"/>
    </row>
    <row r="299" spans="1:75">
      <c r="A299" s="5"/>
      <c r="C299" s="87"/>
      <c r="D299" s="93"/>
      <c r="E299" s="93"/>
      <c r="F299" s="93"/>
      <c r="G299" s="93"/>
      <c r="BB299" s="5"/>
      <c r="BC299" s="5"/>
      <c r="BD299" s="5"/>
      <c r="BE299" s="5"/>
      <c r="BF299" s="5"/>
      <c r="BG299" s="5"/>
      <c r="BH299" s="5"/>
      <c r="BI299" s="5"/>
      <c r="BJ299" s="5"/>
      <c r="BK299" s="5"/>
      <c r="BL299" s="5"/>
      <c r="BM299" s="5"/>
      <c r="BN299" s="5"/>
      <c r="BO299" s="5"/>
      <c r="BP299" s="5"/>
      <c r="BQ299" s="5"/>
      <c r="BR299" s="5"/>
      <c r="BS299" s="5"/>
      <c r="BT299" s="5"/>
      <c r="BU299" s="5"/>
      <c r="BV299" s="5"/>
      <c r="BW299" s="5"/>
    </row>
    <row r="300" spans="1:75">
      <c r="A300" s="5"/>
      <c r="C300" s="87"/>
      <c r="D300" s="93"/>
      <c r="E300" s="93"/>
      <c r="F300" s="93"/>
      <c r="G300" s="93"/>
      <c r="BB300" s="5"/>
      <c r="BC300" s="5"/>
      <c r="BD300" s="5"/>
      <c r="BE300" s="5"/>
      <c r="BF300" s="5"/>
      <c r="BG300" s="5"/>
      <c r="BH300" s="5"/>
      <c r="BI300" s="5"/>
      <c r="BJ300" s="5"/>
      <c r="BK300" s="5"/>
      <c r="BL300" s="5"/>
      <c r="BM300" s="5"/>
      <c r="BN300" s="5"/>
      <c r="BO300" s="5"/>
      <c r="BP300" s="5"/>
      <c r="BQ300" s="5"/>
      <c r="BR300" s="5"/>
      <c r="BS300" s="5"/>
      <c r="BT300" s="5"/>
      <c r="BU300" s="5"/>
      <c r="BV300" s="5"/>
      <c r="BW300" s="5"/>
    </row>
    <row r="301" spans="1:75">
      <c r="A301" s="5"/>
      <c r="C301" s="87"/>
      <c r="D301" s="93"/>
      <c r="E301" s="93"/>
      <c r="F301" s="93"/>
      <c r="G301" s="93"/>
      <c r="BB301" s="5"/>
      <c r="BC301" s="5"/>
      <c r="BD301" s="5"/>
      <c r="BE301" s="5"/>
      <c r="BF301" s="5"/>
      <c r="BG301" s="5"/>
      <c r="BH301" s="5"/>
      <c r="BI301" s="5"/>
      <c r="BJ301" s="5"/>
      <c r="BK301" s="5"/>
      <c r="BL301" s="5"/>
      <c r="BM301" s="5"/>
      <c r="BN301" s="5"/>
      <c r="BO301" s="5"/>
      <c r="BP301" s="5"/>
      <c r="BQ301" s="5"/>
      <c r="BR301" s="5"/>
      <c r="BS301" s="5"/>
      <c r="BT301" s="5"/>
      <c r="BU301" s="5"/>
      <c r="BV301" s="5"/>
      <c r="BW301" s="5"/>
    </row>
    <row r="302" spans="1:75">
      <c r="A302" s="5"/>
      <c r="C302" s="87"/>
      <c r="D302" s="93"/>
      <c r="E302" s="93"/>
      <c r="F302" s="93"/>
      <c r="G302" s="93"/>
      <c r="BB302" s="5"/>
      <c r="BC302" s="5"/>
      <c r="BD302" s="5"/>
      <c r="BE302" s="5"/>
      <c r="BF302" s="5"/>
      <c r="BG302" s="5"/>
      <c r="BH302" s="5"/>
      <c r="BI302" s="5"/>
      <c r="BJ302" s="5"/>
      <c r="BK302" s="5"/>
      <c r="BL302" s="5"/>
      <c r="BM302" s="5"/>
      <c r="BN302" s="5"/>
      <c r="BO302" s="5"/>
      <c r="BP302" s="5"/>
      <c r="BQ302" s="5"/>
      <c r="BR302" s="5"/>
      <c r="BS302" s="5"/>
      <c r="BT302" s="5"/>
      <c r="BU302" s="5"/>
      <c r="BV302" s="5"/>
      <c r="BW302" s="5"/>
    </row>
    <row r="303" spans="1:75">
      <c r="A303" s="5"/>
      <c r="C303" s="87"/>
      <c r="D303" s="93"/>
      <c r="E303" s="93"/>
      <c r="F303" s="93"/>
      <c r="G303" s="93"/>
      <c r="BB303" s="5"/>
      <c r="BC303" s="5"/>
      <c r="BD303" s="5"/>
      <c r="BE303" s="5"/>
      <c r="BF303" s="5"/>
      <c r="BG303" s="5"/>
      <c r="BH303" s="5"/>
      <c r="BI303" s="5"/>
      <c r="BJ303" s="5"/>
      <c r="BK303" s="5"/>
      <c r="BL303" s="5"/>
      <c r="BM303" s="5"/>
      <c r="BN303" s="5"/>
      <c r="BO303" s="5"/>
      <c r="BP303" s="5"/>
      <c r="BQ303" s="5"/>
      <c r="BR303" s="5"/>
      <c r="BS303" s="5"/>
      <c r="BT303" s="5"/>
      <c r="BU303" s="5"/>
      <c r="BV303" s="5"/>
      <c r="BW303" s="5"/>
    </row>
    <row r="304" spans="1:75">
      <c r="A304" s="5"/>
      <c r="C304" s="87"/>
      <c r="D304" s="93"/>
      <c r="E304" s="93"/>
      <c r="F304" s="93"/>
      <c r="G304" s="93"/>
      <c r="BB304" s="5"/>
      <c r="BC304" s="5"/>
      <c r="BD304" s="5"/>
      <c r="BE304" s="5"/>
      <c r="BF304" s="5"/>
      <c r="BG304" s="5"/>
      <c r="BH304" s="5"/>
      <c r="BI304" s="5"/>
      <c r="BJ304" s="5"/>
      <c r="BK304" s="5"/>
      <c r="BL304" s="5"/>
      <c r="BM304" s="5"/>
      <c r="BN304" s="5"/>
      <c r="BO304" s="5"/>
      <c r="BP304" s="5"/>
      <c r="BQ304" s="5"/>
      <c r="BR304" s="5"/>
      <c r="BS304" s="5"/>
      <c r="BT304" s="5"/>
      <c r="BU304" s="5"/>
      <c r="BV304" s="5"/>
      <c r="BW304" s="5"/>
    </row>
    <row r="305" spans="1:75">
      <c r="A305" s="5"/>
      <c r="C305" s="87"/>
      <c r="D305" s="93"/>
      <c r="E305" s="93"/>
      <c r="F305" s="93"/>
      <c r="G305" s="93"/>
      <c r="BB305" s="5"/>
      <c r="BC305" s="5"/>
      <c r="BD305" s="5"/>
      <c r="BE305" s="5"/>
      <c r="BF305" s="5"/>
      <c r="BG305" s="5"/>
      <c r="BH305" s="5"/>
      <c r="BI305" s="5"/>
      <c r="BJ305" s="5"/>
      <c r="BK305" s="5"/>
      <c r="BL305" s="5"/>
      <c r="BM305" s="5"/>
      <c r="BN305" s="5"/>
      <c r="BO305" s="5"/>
      <c r="BP305" s="5"/>
      <c r="BQ305" s="5"/>
      <c r="BR305" s="5"/>
      <c r="BS305" s="5"/>
      <c r="BT305" s="5"/>
      <c r="BU305" s="5"/>
      <c r="BV305" s="5"/>
      <c r="BW305" s="5"/>
    </row>
    <row r="306" spans="1:75">
      <c r="A306" s="5"/>
      <c r="C306" s="87"/>
      <c r="D306" s="93"/>
      <c r="E306" s="93"/>
      <c r="F306" s="93"/>
      <c r="G306" s="93"/>
      <c r="BB306" s="5"/>
      <c r="BC306" s="5"/>
      <c r="BD306" s="5"/>
      <c r="BE306" s="5"/>
      <c r="BF306" s="5"/>
      <c r="BG306" s="5"/>
      <c r="BH306" s="5"/>
      <c r="BI306" s="5"/>
      <c r="BJ306" s="5"/>
      <c r="BK306" s="5"/>
      <c r="BL306" s="5"/>
      <c r="BM306" s="5"/>
      <c r="BN306" s="5"/>
      <c r="BO306" s="5"/>
      <c r="BP306" s="5"/>
      <c r="BQ306" s="5"/>
      <c r="BR306" s="5"/>
      <c r="BS306" s="5"/>
      <c r="BT306" s="5"/>
      <c r="BU306" s="5"/>
      <c r="BV306" s="5"/>
      <c r="BW306" s="5"/>
    </row>
    <row r="307" spans="1:75">
      <c r="A307" s="5"/>
      <c r="C307" s="87"/>
      <c r="D307" s="93"/>
      <c r="E307" s="93"/>
      <c r="F307" s="93"/>
      <c r="G307" s="93"/>
      <c r="BB307" s="5"/>
      <c r="BC307" s="5"/>
      <c r="BD307" s="5"/>
      <c r="BE307" s="5"/>
      <c r="BF307" s="5"/>
      <c r="BG307" s="5"/>
      <c r="BH307" s="5"/>
      <c r="BI307" s="5"/>
      <c r="BJ307" s="5"/>
      <c r="BK307" s="5"/>
      <c r="BL307" s="5"/>
      <c r="BM307" s="5"/>
      <c r="BN307" s="5"/>
      <c r="BO307" s="5"/>
      <c r="BP307" s="5"/>
      <c r="BQ307" s="5"/>
      <c r="BR307" s="5"/>
      <c r="BS307" s="5"/>
      <c r="BT307" s="5"/>
      <c r="BU307" s="5"/>
      <c r="BV307" s="5"/>
      <c r="BW307" s="5"/>
    </row>
    <row r="308" spans="1:75">
      <c r="A308" s="5"/>
      <c r="C308" s="87"/>
      <c r="D308" s="93"/>
      <c r="E308" s="93"/>
      <c r="F308" s="93"/>
      <c r="G308" s="93"/>
      <c r="BB308" s="5"/>
      <c r="BC308" s="5"/>
      <c r="BD308" s="5"/>
      <c r="BE308" s="5"/>
      <c r="BF308" s="5"/>
      <c r="BG308" s="5"/>
      <c r="BH308" s="5"/>
      <c r="BI308" s="5"/>
      <c r="BJ308" s="5"/>
      <c r="BK308" s="5"/>
      <c r="BL308" s="5"/>
      <c r="BM308" s="5"/>
      <c r="BN308" s="5"/>
      <c r="BO308" s="5"/>
      <c r="BP308" s="5"/>
      <c r="BQ308" s="5"/>
      <c r="BR308" s="5"/>
      <c r="BS308" s="5"/>
      <c r="BT308" s="5"/>
      <c r="BU308" s="5"/>
      <c r="BV308" s="5"/>
      <c r="BW308" s="5"/>
    </row>
    <row r="309" spans="1:75">
      <c r="A309" s="5"/>
      <c r="C309" s="87"/>
      <c r="D309" s="93"/>
      <c r="E309" s="93"/>
      <c r="F309" s="93"/>
      <c r="G309" s="93"/>
      <c r="BB309" s="5"/>
      <c r="BC309" s="5"/>
      <c r="BD309" s="5"/>
      <c r="BE309" s="5"/>
      <c r="BF309" s="5"/>
      <c r="BG309" s="5"/>
      <c r="BH309" s="5"/>
      <c r="BI309" s="5"/>
      <c r="BJ309" s="5"/>
      <c r="BK309" s="5"/>
      <c r="BL309" s="5"/>
      <c r="BM309" s="5"/>
      <c r="BN309" s="5"/>
      <c r="BO309" s="5"/>
      <c r="BP309" s="5"/>
      <c r="BQ309" s="5"/>
      <c r="BR309" s="5"/>
      <c r="BS309" s="5"/>
      <c r="BT309" s="5"/>
      <c r="BU309" s="5"/>
      <c r="BV309" s="5"/>
      <c r="BW309" s="5"/>
    </row>
    <row r="310" spans="1:75" ht="27.75" customHeight="1">
      <c r="A310" s="5"/>
      <c r="B310" s="270" t="s">
        <v>322</v>
      </c>
      <c r="C310" s="270"/>
      <c r="D310" s="270"/>
      <c r="E310" s="270"/>
      <c r="F310" s="270"/>
      <c r="G310" s="270"/>
      <c r="BB310" s="5"/>
      <c r="BC310" s="5"/>
      <c r="BD310" s="5"/>
      <c r="BE310" s="5"/>
      <c r="BF310" s="5"/>
      <c r="BG310" s="5"/>
      <c r="BH310" s="5"/>
      <c r="BI310" s="5"/>
      <c r="BJ310" s="5"/>
      <c r="BK310" s="5"/>
      <c r="BL310" s="5"/>
      <c r="BM310" s="5"/>
      <c r="BN310" s="5"/>
      <c r="BO310" s="5"/>
      <c r="BP310" s="5"/>
      <c r="BQ310" s="5"/>
      <c r="BR310" s="5"/>
      <c r="BS310" s="5"/>
      <c r="BT310" s="5"/>
      <c r="BU310" s="5"/>
      <c r="BV310" s="5"/>
      <c r="BW310" s="5"/>
    </row>
    <row r="311" spans="1:75">
      <c r="A311" s="5"/>
      <c r="B311" s="93"/>
      <c r="C311" s="93"/>
      <c r="D311" s="93"/>
      <c r="E311" s="93"/>
      <c r="F311" s="93"/>
      <c r="G311" s="93"/>
      <c r="BB311" s="5"/>
      <c r="BC311" s="5"/>
      <c r="BD311" s="5"/>
      <c r="BE311" s="5"/>
      <c r="BF311" s="5"/>
      <c r="BG311" s="5"/>
      <c r="BH311" s="5"/>
      <c r="BI311" s="5"/>
      <c r="BJ311" s="5"/>
      <c r="BK311" s="5"/>
      <c r="BL311" s="5"/>
      <c r="BM311" s="5"/>
      <c r="BN311" s="5"/>
      <c r="BO311" s="5"/>
      <c r="BP311" s="5"/>
      <c r="BQ311" s="5"/>
      <c r="BR311" s="5"/>
      <c r="BS311" s="5"/>
      <c r="BT311" s="5"/>
      <c r="BU311" s="5"/>
      <c r="BV311" s="5"/>
      <c r="BW311" s="5"/>
    </row>
    <row r="312" spans="1:75">
      <c r="B312" s="125" t="s">
        <v>351</v>
      </c>
      <c r="C312" s="126" t="s">
        <v>353</v>
      </c>
      <c r="E312" s="126" t="s">
        <v>363</v>
      </c>
      <c r="G312" s="35"/>
      <c r="BB312" s="5"/>
      <c r="BC312" s="5"/>
      <c r="BD312" s="5"/>
      <c r="BE312" s="5"/>
      <c r="BF312" s="5"/>
      <c r="BG312" s="5"/>
      <c r="BH312" s="5"/>
      <c r="BI312" s="5"/>
      <c r="BJ312" s="5"/>
      <c r="BK312" s="5"/>
      <c r="BL312" s="5"/>
      <c r="BM312" s="5"/>
      <c r="BN312" s="5"/>
      <c r="BO312" s="5"/>
      <c r="BP312" s="5"/>
      <c r="BQ312" s="5"/>
      <c r="BR312" s="5"/>
      <c r="BS312" s="5"/>
      <c r="BT312" s="5"/>
      <c r="BU312" s="5"/>
      <c r="BV312" s="5"/>
      <c r="BW312" s="5"/>
    </row>
    <row r="313" spans="1:75">
      <c r="B313" s="125" t="s">
        <v>352</v>
      </c>
      <c r="C313" s="126" t="s">
        <v>356</v>
      </c>
      <c r="E313" s="126" t="s">
        <v>364</v>
      </c>
      <c r="G313" s="35"/>
      <c r="BB313" s="5"/>
      <c r="BC313" s="5"/>
      <c r="BD313" s="5"/>
      <c r="BE313" s="5"/>
      <c r="BF313" s="5"/>
      <c r="BG313" s="5"/>
      <c r="BH313" s="5"/>
      <c r="BI313" s="5"/>
      <c r="BJ313" s="5"/>
      <c r="BK313" s="5"/>
      <c r="BL313" s="5"/>
      <c r="BM313" s="5"/>
      <c r="BN313" s="5"/>
      <c r="BO313" s="5"/>
      <c r="BP313" s="5"/>
      <c r="BQ313" s="5"/>
      <c r="BR313" s="5"/>
      <c r="BS313" s="5"/>
      <c r="BT313" s="5"/>
      <c r="BU313" s="5"/>
      <c r="BV313" s="5"/>
      <c r="BW313" s="5"/>
    </row>
    <row r="314" spans="1:75">
      <c r="B314" s="125" t="s">
        <v>357</v>
      </c>
      <c r="C314" s="126" t="s">
        <v>354</v>
      </c>
      <c r="E314" s="126" t="s">
        <v>365</v>
      </c>
      <c r="G314" s="35"/>
      <c r="BB314" s="5"/>
      <c r="BC314" s="5"/>
      <c r="BD314" s="5"/>
      <c r="BE314" s="5"/>
      <c r="BF314" s="5"/>
      <c r="BG314" s="5"/>
      <c r="BH314" s="5"/>
      <c r="BI314" s="5"/>
      <c r="BJ314" s="5"/>
      <c r="BK314" s="5"/>
      <c r="BL314" s="5"/>
      <c r="BM314" s="5"/>
      <c r="BN314" s="5"/>
      <c r="BO314" s="5"/>
      <c r="BP314" s="5"/>
      <c r="BQ314" s="5"/>
      <c r="BR314" s="5"/>
      <c r="BS314" s="5"/>
      <c r="BT314" s="5"/>
      <c r="BU314" s="5"/>
      <c r="BV314" s="5"/>
      <c r="BW314" s="5"/>
    </row>
    <row r="315" spans="1:75">
      <c r="B315" s="125" t="s">
        <v>358</v>
      </c>
      <c r="C315" s="126" t="s">
        <v>354</v>
      </c>
      <c r="E315" s="126" t="s">
        <v>366</v>
      </c>
      <c r="G315" s="35"/>
      <c r="BB315" s="5"/>
      <c r="BC315" s="5"/>
      <c r="BD315" s="5"/>
      <c r="BE315" s="5"/>
      <c r="BF315" s="5"/>
      <c r="BG315" s="5"/>
      <c r="BH315" s="5"/>
      <c r="BI315" s="5"/>
      <c r="BJ315" s="5"/>
      <c r="BK315" s="5"/>
      <c r="BL315" s="5"/>
      <c r="BM315" s="5"/>
      <c r="BN315" s="5"/>
      <c r="BO315" s="5"/>
      <c r="BP315" s="5"/>
      <c r="BQ315" s="5"/>
      <c r="BR315" s="5"/>
      <c r="BS315" s="5"/>
      <c r="BT315" s="5"/>
      <c r="BU315" s="5"/>
      <c r="BV315" s="5"/>
      <c r="BW315" s="5"/>
    </row>
    <row r="316" spans="1:75">
      <c r="B316" s="125" t="s">
        <v>359</v>
      </c>
      <c r="C316" s="126" t="s">
        <v>355</v>
      </c>
      <c r="E316" s="126" t="s">
        <v>367</v>
      </c>
      <c r="G316" s="35"/>
      <c r="BB316" s="5"/>
      <c r="BC316" s="5"/>
      <c r="BD316" s="5"/>
      <c r="BE316" s="5"/>
      <c r="BF316" s="5"/>
      <c r="BG316" s="5"/>
      <c r="BH316" s="5"/>
      <c r="BI316" s="5"/>
      <c r="BJ316" s="5"/>
      <c r="BK316" s="5"/>
      <c r="BL316" s="5"/>
      <c r="BM316" s="5"/>
      <c r="BN316" s="5"/>
      <c r="BO316" s="5"/>
      <c r="BP316" s="5"/>
      <c r="BQ316" s="5"/>
      <c r="BR316" s="5"/>
      <c r="BS316" s="5"/>
      <c r="BT316" s="5"/>
      <c r="BU316" s="5"/>
      <c r="BV316" s="5"/>
      <c r="BW316" s="5"/>
    </row>
    <row r="317" spans="1:75">
      <c r="B317" s="125" t="s">
        <v>360</v>
      </c>
      <c r="C317" s="126" t="s">
        <v>354</v>
      </c>
      <c r="E317" s="126" t="s">
        <v>368</v>
      </c>
      <c r="F317" s="93"/>
      <c r="G317" s="93"/>
    </row>
    <row r="318" spans="1:75">
      <c r="B318" s="125" t="s">
        <v>361</v>
      </c>
      <c r="C318" s="126" t="s">
        <v>356</v>
      </c>
      <c r="E318" s="126" t="s">
        <v>369</v>
      </c>
      <c r="F318" s="93"/>
      <c r="G318" s="93"/>
    </row>
    <row r="319" spans="1:75">
      <c r="B319" s="125" t="s">
        <v>362</v>
      </c>
      <c r="C319" s="126" t="s">
        <v>356</v>
      </c>
      <c r="E319" s="126" t="s">
        <v>370</v>
      </c>
      <c r="F319" s="93"/>
      <c r="G319" s="93"/>
    </row>
    <row r="321" spans="1:75">
      <c r="B321" s="35" t="s">
        <v>321</v>
      </c>
    </row>
    <row r="323" spans="1:75">
      <c r="B323" s="5" t="s">
        <v>330</v>
      </c>
    </row>
    <row r="325" spans="1:75" s="9" customFormat="1" ht="30" customHeight="1">
      <c r="A325" s="10">
        <v>110</v>
      </c>
      <c r="B325" s="19" t="s">
        <v>151</v>
      </c>
      <c r="C325" s="20"/>
      <c r="D325" s="19"/>
      <c r="E325" s="19"/>
      <c r="F325" s="19"/>
      <c r="G325" s="20"/>
    </row>
    <row r="327" spans="1:75">
      <c r="B327" s="111" t="s">
        <v>152</v>
      </c>
    </row>
    <row r="328" spans="1:75">
      <c r="A328" s="5"/>
      <c r="B328" s="111"/>
      <c r="E328" s="5"/>
      <c r="F328" s="5"/>
      <c r="BB328" s="5"/>
      <c r="BC328" s="5"/>
      <c r="BD328" s="5"/>
      <c r="BE328" s="5"/>
      <c r="BF328" s="5"/>
      <c r="BG328" s="5"/>
      <c r="BH328" s="5"/>
      <c r="BI328" s="5"/>
      <c r="BJ328" s="5"/>
      <c r="BK328" s="5"/>
      <c r="BL328" s="5"/>
      <c r="BM328" s="5"/>
      <c r="BN328" s="5"/>
      <c r="BO328" s="5"/>
      <c r="BP328" s="5"/>
      <c r="BQ328" s="5"/>
      <c r="BR328" s="5"/>
      <c r="BS328" s="5"/>
      <c r="BT328" s="5"/>
      <c r="BU328" s="5"/>
      <c r="BV328" s="5"/>
      <c r="BW328" s="5"/>
    </row>
    <row r="329" spans="1:75">
      <c r="A329" s="5"/>
      <c r="B329" s="110" t="s">
        <v>153</v>
      </c>
      <c r="E329" s="5"/>
      <c r="F329" s="5"/>
      <c r="BB329" s="5"/>
      <c r="BC329" s="5"/>
      <c r="BD329" s="5"/>
      <c r="BE329" s="5"/>
      <c r="BF329" s="5"/>
      <c r="BG329" s="5"/>
      <c r="BH329" s="5"/>
      <c r="BI329" s="5"/>
      <c r="BJ329" s="5"/>
      <c r="BK329" s="5"/>
      <c r="BL329" s="5"/>
      <c r="BM329" s="5"/>
      <c r="BN329" s="5"/>
      <c r="BO329" s="5"/>
      <c r="BP329" s="5"/>
      <c r="BQ329" s="5"/>
      <c r="BR329" s="5"/>
      <c r="BS329" s="5"/>
      <c r="BT329" s="5"/>
      <c r="BU329" s="5"/>
      <c r="BV329" s="5"/>
      <c r="BW329" s="5"/>
    </row>
    <row r="330" spans="1:75">
      <c r="A330" s="5"/>
      <c r="B330" s="110"/>
      <c r="E330" s="5"/>
      <c r="F330" s="5"/>
      <c r="BB330" s="5"/>
      <c r="BC330" s="5"/>
      <c r="BD330" s="5"/>
      <c r="BE330" s="5"/>
      <c r="BF330" s="5"/>
      <c r="BG330" s="5"/>
      <c r="BH330" s="5"/>
      <c r="BI330" s="5"/>
      <c r="BJ330" s="5"/>
      <c r="BK330" s="5"/>
      <c r="BL330" s="5"/>
      <c r="BM330" s="5"/>
      <c r="BN330" s="5"/>
      <c r="BO330" s="5"/>
      <c r="BP330" s="5"/>
      <c r="BQ330" s="5"/>
      <c r="BR330" s="5"/>
      <c r="BS330" s="5"/>
      <c r="BT330" s="5"/>
      <c r="BU330" s="5"/>
      <c r="BV330" s="5"/>
      <c r="BW330" s="5"/>
    </row>
    <row r="331" spans="1:75">
      <c r="A331" s="5"/>
      <c r="B331" s="110" t="s">
        <v>154</v>
      </c>
      <c r="C331" s="134" t="s">
        <v>155</v>
      </c>
      <c r="D331" s="34"/>
      <c r="E331" s="5"/>
      <c r="F331" s="5"/>
      <c r="BB331" s="5"/>
      <c r="BC331" s="5"/>
      <c r="BD331" s="5"/>
      <c r="BE331" s="5"/>
      <c r="BF331" s="5"/>
      <c r="BG331" s="5"/>
      <c r="BH331" s="5"/>
      <c r="BI331" s="5"/>
      <c r="BJ331" s="5"/>
      <c r="BK331" s="5"/>
      <c r="BL331" s="5"/>
      <c r="BM331" s="5"/>
      <c r="BN331" s="5"/>
      <c r="BO331" s="5"/>
      <c r="BP331" s="5"/>
      <c r="BQ331" s="5"/>
      <c r="BR331" s="5"/>
      <c r="BS331" s="5"/>
      <c r="BT331" s="5"/>
      <c r="BU331" s="5"/>
      <c r="BV331" s="5"/>
      <c r="BW331" s="5"/>
    </row>
    <row r="332" spans="1:75">
      <c r="A332" s="5"/>
      <c r="B332" s="5"/>
      <c r="C332" s="134" t="s">
        <v>156</v>
      </c>
      <c r="D332" s="34"/>
      <c r="E332" s="5"/>
      <c r="F332" s="5"/>
      <c r="BB332" s="5"/>
      <c r="BC332" s="5"/>
      <c r="BD332" s="5"/>
      <c r="BE332" s="5"/>
      <c r="BF332" s="5"/>
      <c r="BG332" s="5"/>
      <c r="BH332" s="5"/>
      <c r="BI332" s="5"/>
      <c r="BJ332" s="5"/>
      <c r="BK332" s="5"/>
      <c r="BL332" s="5"/>
      <c r="BM332" s="5"/>
      <c r="BN332" s="5"/>
      <c r="BO332" s="5"/>
      <c r="BP332" s="5"/>
      <c r="BQ332" s="5"/>
      <c r="BR332" s="5"/>
      <c r="BS332" s="5"/>
      <c r="BT332" s="5"/>
      <c r="BU332" s="5"/>
      <c r="BV332" s="5"/>
      <c r="BW332" s="5"/>
    </row>
    <row r="333" spans="1:75">
      <c r="A333" s="5"/>
      <c r="B333" s="5"/>
      <c r="C333" s="134" t="s">
        <v>422</v>
      </c>
      <c r="D333" s="34"/>
      <c r="E333" s="5" t="str">
        <f>E209</f>
        <v>309.10 LT</v>
      </c>
      <c r="F333" s="5" t="s">
        <v>428</v>
      </c>
      <c r="BB333" s="5"/>
      <c r="BC333" s="5"/>
      <c r="BD333" s="5"/>
      <c r="BE333" s="5"/>
      <c r="BF333" s="5"/>
      <c r="BG333" s="5"/>
      <c r="BH333" s="5"/>
      <c r="BI333" s="5"/>
      <c r="BJ333" s="5"/>
      <c r="BK333" s="5"/>
      <c r="BL333" s="5"/>
      <c r="BM333" s="5"/>
      <c r="BN333" s="5"/>
      <c r="BO333" s="5"/>
      <c r="BP333" s="5"/>
      <c r="BQ333" s="5"/>
      <c r="BR333" s="5"/>
      <c r="BS333" s="5"/>
      <c r="BT333" s="5"/>
      <c r="BU333" s="5"/>
      <c r="BV333" s="5"/>
      <c r="BW333" s="5"/>
    </row>
    <row r="334" spans="1:75">
      <c r="A334" s="5"/>
      <c r="B334" s="5"/>
      <c r="C334" s="134" t="s">
        <v>423</v>
      </c>
      <c r="D334" s="34"/>
      <c r="E334" s="5" t="str">
        <f>E213</f>
        <v>8.81 ft</v>
      </c>
      <c r="F334" s="5" t="s">
        <v>428</v>
      </c>
      <c r="BB334" s="5"/>
      <c r="BC334" s="5"/>
      <c r="BD334" s="5"/>
      <c r="BE334" s="5"/>
      <c r="BF334" s="5"/>
      <c r="BG334" s="5"/>
      <c r="BH334" s="5"/>
      <c r="BI334" s="5"/>
      <c r="BJ334" s="5"/>
      <c r="BK334" s="5"/>
      <c r="BL334" s="5"/>
      <c r="BM334" s="5"/>
      <c r="BN334" s="5"/>
      <c r="BO334" s="5"/>
      <c r="BP334" s="5"/>
      <c r="BQ334" s="5"/>
      <c r="BR334" s="5"/>
      <c r="BS334" s="5"/>
      <c r="BT334" s="5"/>
      <c r="BU334" s="5"/>
      <c r="BV334" s="5"/>
      <c r="BW334" s="5"/>
    </row>
    <row r="335" spans="1:75">
      <c r="A335" s="5"/>
      <c r="B335" s="5"/>
      <c r="C335" s="134" t="s">
        <v>157</v>
      </c>
      <c r="D335" s="34"/>
      <c r="E335" s="5"/>
      <c r="F335" s="5"/>
      <c r="BB335" s="5"/>
      <c r="BC335" s="5"/>
      <c r="BD335" s="5"/>
      <c r="BE335" s="5"/>
      <c r="BF335" s="5"/>
      <c r="BG335" s="5"/>
      <c r="BH335" s="5"/>
      <c r="BI335" s="5"/>
      <c r="BJ335" s="5"/>
      <c r="BK335" s="5"/>
      <c r="BL335" s="5"/>
      <c r="BM335" s="5"/>
      <c r="BN335" s="5"/>
      <c r="BO335" s="5"/>
      <c r="BP335" s="5"/>
      <c r="BQ335" s="5"/>
      <c r="BR335" s="5"/>
      <c r="BS335" s="5"/>
      <c r="BT335" s="5"/>
      <c r="BU335" s="5"/>
      <c r="BV335" s="5"/>
      <c r="BW335" s="5"/>
    </row>
    <row r="336" spans="1:75">
      <c r="A336" s="5"/>
      <c r="B336" s="5"/>
      <c r="C336" s="34"/>
      <c r="D336" s="34"/>
      <c r="E336" s="5"/>
      <c r="F336" s="5"/>
      <c r="I336" s="5" t="str">
        <f>D209</f>
        <v>Approximate displacement:</v>
      </c>
      <c r="BB336" s="5"/>
      <c r="BC336" s="5"/>
      <c r="BD336" s="5"/>
      <c r="BE336" s="5"/>
      <c r="BF336" s="5"/>
      <c r="BG336" s="5"/>
      <c r="BH336" s="5"/>
      <c r="BI336" s="5"/>
      <c r="BJ336" s="5"/>
      <c r="BK336" s="5"/>
      <c r="BL336" s="5"/>
      <c r="BM336" s="5"/>
      <c r="BN336" s="5"/>
      <c r="BO336" s="5"/>
      <c r="BP336" s="5"/>
      <c r="BQ336" s="5"/>
      <c r="BR336" s="5"/>
      <c r="BS336" s="5"/>
      <c r="BT336" s="5"/>
      <c r="BU336" s="5"/>
      <c r="BV336" s="5"/>
      <c r="BW336" s="5"/>
    </row>
    <row r="337" spans="1:75">
      <c r="A337" s="5"/>
      <c r="B337" s="110"/>
      <c r="C337" s="34"/>
      <c r="D337" s="34"/>
      <c r="E337" s="5"/>
      <c r="F337" s="5"/>
      <c r="I337" s="5" t="str">
        <f t="shared" ref="I337:J343" si="0">D210</f>
        <v>Approximate draft:</v>
      </c>
      <c r="K337" s="5" t="str">
        <f>E210</f>
        <v>6.1 ft</v>
      </c>
      <c r="BB337" s="5"/>
      <c r="BC337" s="5"/>
      <c r="BD337" s="5"/>
      <c r="BE337" s="5"/>
      <c r="BF337" s="5"/>
      <c r="BG337" s="5"/>
      <c r="BH337" s="5"/>
      <c r="BI337" s="5"/>
      <c r="BJ337" s="5"/>
      <c r="BK337" s="5"/>
      <c r="BL337" s="5"/>
      <c r="BM337" s="5"/>
      <c r="BN337" s="5"/>
      <c r="BO337" s="5"/>
      <c r="BP337" s="5"/>
      <c r="BQ337" s="5"/>
      <c r="BR337" s="5"/>
      <c r="BS337" s="5"/>
      <c r="BT337" s="5"/>
      <c r="BU337" s="5"/>
      <c r="BV337" s="5"/>
      <c r="BW337" s="5"/>
    </row>
    <row r="338" spans="1:75">
      <c r="A338" s="5"/>
      <c r="B338" s="111" t="s">
        <v>158</v>
      </c>
      <c r="E338" s="5"/>
      <c r="F338" s="5"/>
      <c r="I338" s="5" t="str">
        <f t="shared" si="0"/>
        <v>Approximate trim:</v>
      </c>
      <c r="K338" s="5" t="str">
        <f>E211</f>
        <v>As level as possible</v>
      </c>
      <c r="BB338" s="5"/>
      <c r="BC338" s="5"/>
      <c r="BD338" s="5"/>
      <c r="BE338" s="5"/>
      <c r="BF338" s="5"/>
      <c r="BG338" s="5"/>
      <c r="BH338" s="5"/>
      <c r="BI338" s="5"/>
      <c r="BJ338" s="5"/>
      <c r="BK338" s="5"/>
      <c r="BL338" s="5"/>
      <c r="BM338" s="5"/>
      <c r="BN338" s="5"/>
      <c r="BO338" s="5"/>
      <c r="BP338" s="5"/>
      <c r="BQ338" s="5"/>
      <c r="BR338" s="5"/>
      <c r="BS338" s="5"/>
      <c r="BT338" s="5"/>
      <c r="BU338" s="5"/>
      <c r="BV338" s="5"/>
      <c r="BW338" s="5"/>
    </row>
    <row r="339" spans="1:75">
      <c r="A339" s="5"/>
      <c r="B339" s="107"/>
      <c r="E339" s="5"/>
      <c r="F339" s="5"/>
      <c r="I339" s="5" t="str">
        <f t="shared" si="0"/>
        <v>Approximate list:</v>
      </c>
      <c r="K339" s="5" t="str">
        <f>E212</f>
        <v>0˚</v>
      </c>
      <c r="BB339" s="5"/>
      <c r="BC339" s="5"/>
      <c r="BD339" s="5"/>
      <c r="BE339" s="5"/>
      <c r="BF339" s="5"/>
      <c r="BG339" s="5"/>
      <c r="BH339" s="5"/>
      <c r="BI339" s="5"/>
      <c r="BJ339" s="5"/>
      <c r="BK339" s="5"/>
      <c r="BL339" s="5"/>
      <c r="BM339" s="5"/>
      <c r="BN339" s="5"/>
      <c r="BO339" s="5"/>
      <c r="BP339" s="5"/>
      <c r="BQ339" s="5"/>
      <c r="BR339" s="5"/>
      <c r="BS339" s="5"/>
      <c r="BT339" s="5"/>
      <c r="BU339" s="5"/>
      <c r="BV339" s="5"/>
      <c r="BW339" s="5"/>
    </row>
    <row r="340" spans="1:75">
      <c r="A340" s="5"/>
      <c r="B340" s="107" t="s">
        <v>200</v>
      </c>
      <c r="E340" s="5"/>
      <c r="F340" s="5"/>
      <c r="I340" s="5" t="str">
        <f t="shared" si="0"/>
        <v>Approximate GMt:</v>
      </c>
      <c r="BB340" s="5"/>
      <c r="BC340" s="5"/>
      <c r="BD340" s="5"/>
      <c r="BE340" s="5"/>
      <c r="BF340" s="5"/>
      <c r="BG340" s="5"/>
      <c r="BH340" s="5"/>
      <c r="BI340" s="5"/>
      <c r="BJ340" s="5"/>
      <c r="BK340" s="5"/>
      <c r="BL340" s="5"/>
      <c r="BM340" s="5"/>
      <c r="BN340" s="5"/>
      <c r="BO340" s="5"/>
      <c r="BP340" s="5"/>
      <c r="BQ340" s="5"/>
      <c r="BR340" s="5"/>
      <c r="BS340" s="5"/>
      <c r="BT340" s="5"/>
      <c r="BU340" s="5"/>
      <c r="BV340" s="5"/>
      <c r="BW340" s="5"/>
    </row>
    <row r="341" spans="1:75">
      <c r="A341" s="5"/>
      <c r="B341" s="5"/>
      <c r="E341" s="5"/>
      <c r="F341" s="5"/>
      <c r="I341" s="5" t="str">
        <f t="shared" si="0"/>
        <v>Weights to add:</v>
      </c>
      <c r="K341" s="5" t="str">
        <f>E214</f>
        <v>TBD</v>
      </c>
      <c r="BB341" s="5"/>
      <c r="BC341" s="5"/>
      <c r="BD341" s="5"/>
      <c r="BE341" s="5"/>
      <c r="BF341" s="5"/>
      <c r="BG341" s="5"/>
      <c r="BH341" s="5"/>
      <c r="BI341" s="5"/>
      <c r="BJ341" s="5"/>
      <c r="BK341" s="5"/>
      <c r="BL341" s="5"/>
      <c r="BM341" s="5"/>
      <c r="BN341" s="5"/>
      <c r="BO341" s="5"/>
      <c r="BP341" s="5"/>
      <c r="BQ341" s="5"/>
      <c r="BR341" s="5"/>
      <c r="BS341" s="5"/>
      <c r="BT341" s="5"/>
      <c r="BU341" s="5"/>
      <c r="BV341" s="5"/>
      <c r="BW341" s="5"/>
    </row>
    <row r="342" spans="1:75">
      <c r="A342" s="5"/>
      <c r="B342" s="107" t="s">
        <v>287</v>
      </c>
      <c r="C342" s="107" t="s">
        <v>201</v>
      </c>
      <c r="E342" s="5"/>
      <c r="F342" s="5"/>
      <c r="I342" s="5" t="str">
        <f t="shared" si="0"/>
        <v>Weights to deduct:</v>
      </c>
      <c r="J342" s="5" t="str">
        <f t="shared" si="0"/>
        <v>TBD</v>
      </c>
      <c r="BB342" s="5"/>
      <c r="BC342" s="5"/>
      <c r="BD342" s="5"/>
      <c r="BE342" s="5"/>
      <c r="BF342" s="5"/>
      <c r="BG342" s="5"/>
      <c r="BH342" s="5"/>
      <c r="BI342" s="5"/>
      <c r="BJ342" s="5"/>
      <c r="BK342" s="5"/>
      <c r="BL342" s="5"/>
      <c r="BM342" s="5"/>
      <c r="BN342" s="5"/>
      <c r="BO342" s="5"/>
      <c r="BP342" s="5"/>
      <c r="BQ342" s="5"/>
      <c r="BR342" s="5"/>
      <c r="BS342" s="5"/>
      <c r="BT342" s="5"/>
      <c r="BU342" s="5"/>
      <c r="BV342" s="5"/>
      <c r="BW342" s="5"/>
    </row>
    <row r="343" spans="1:75">
      <c r="A343" s="5"/>
      <c r="B343" s="5"/>
      <c r="C343" s="107" t="s">
        <v>159</v>
      </c>
      <c r="E343" s="5"/>
      <c r="F343" s="5"/>
      <c r="I343" s="5" t="str">
        <f t="shared" si="0"/>
        <v>Weights to relocate:</v>
      </c>
      <c r="J343" s="5" t="str">
        <f t="shared" si="0"/>
        <v>TBD</v>
      </c>
      <c r="BB343" s="5"/>
      <c r="BC343" s="5"/>
      <c r="BD343" s="5"/>
      <c r="BE343" s="5"/>
      <c r="BF343" s="5"/>
      <c r="BG343" s="5"/>
      <c r="BH343" s="5"/>
      <c r="BI343" s="5"/>
      <c r="BJ343" s="5"/>
      <c r="BK343" s="5"/>
      <c r="BL343" s="5"/>
      <c r="BM343" s="5"/>
      <c r="BN343" s="5"/>
      <c r="BO343" s="5"/>
      <c r="BP343" s="5"/>
      <c r="BQ343" s="5"/>
      <c r="BR343" s="5"/>
      <c r="BS343" s="5"/>
      <c r="BT343" s="5"/>
      <c r="BU343" s="5"/>
      <c r="BV343" s="5"/>
      <c r="BW343" s="5"/>
    </row>
    <row r="344" spans="1:75">
      <c r="A344" s="5"/>
      <c r="B344" s="5"/>
      <c r="C344" s="107"/>
      <c r="D344" s="5"/>
      <c r="E344" s="5"/>
      <c r="F344" s="5"/>
      <c r="BB344" s="5"/>
      <c r="BC344" s="5"/>
      <c r="BD344" s="5"/>
      <c r="BE344" s="5"/>
      <c r="BF344" s="5"/>
      <c r="BG344" s="5"/>
      <c r="BH344" s="5"/>
      <c r="BI344" s="5"/>
      <c r="BJ344" s="5"/>
      <c r="BK344" s="5"/>
      <c r="BL344" s="5"/>
      <c r="BM344" s="5"/>
      <c r="BN344" s="5"/>
      <c r="BO344" s="5"/>
      <c r="BP344" s="5"/>
      <c r="BQ344" s="5"/>
      <c r="BR344" s="5"/>
      <c r="BS344" s="5"/>
      <c r="BT344" s="5"/>
      <c r="BU344" s="5"/>
      <c r="BV344" s="5"/>
      <c r="BW344" s="5"/>
    </row>
    <row r="345" spans="1:75">
      <c r="A345" s="5"/>
      <c r="B345" s="135" t="s">
        <v>202</v>
      </c>
      <c r="D345" s="5"/>
      <c r="E345" s="5"/>
      <c r="F345" s="5"/>
      <c r="BB345" s="5"/>
      <c r="BC345" s="5"/>
      <c r="BD345" s="5"/>
      <c r="BE345" s="5"/>
      <c r="BF345" s="5"/>
      <c r="BG345" s="5"/>
      <c r="BH345" s="5"/>
      <c r="BI345" s="5"/>
      <c r="BJ345" s="5"/>
      <c r="BK345" s="5"/>
      <c r="BL345" s="5"/>
      <c r="BM345" s="5"/>
      <c r="BN345" s="5"/>
      <c r="BO345" s="5"/>
      <c r="BP345" s="5"/>
      <c r="BQ345" s="5"/>
      <c r="BR345" s="5"/>
      <c r="BS345" s="5"/>
      <c r="BT345" s="5"/>
      <c r="BU345" s="5"/>
      <c r="BV345" s="5"/>
      <c r="BW345" s="5"/>
    </row>
    <row r="346" spans="1:75">
      <c r="A346" s="5"/>
      <c r="B346" s="135"/>
      <c r="D346" s="5"/>
      <c r="E346" s="5"/>
      <c r="F346" s="5"/>
      <c r="J346" s="5" t="s">
        <v>443</v>
      </c>
      <c r="BB346" s="5"/>
      <c r="BC346" s="5"/>
      <c r="BD346" s="5"/>
      <c r="BE346" s="5"/>
      <c r="BF346" s="5"/>
      <c r="BG346" s="5"/>
      <c r="BH346" s="5"/>
      <c r="BI346" s="5"/>
      <c r="BJ346" s="5"/>
      <c r="BK346" s="5"/>
      <c r="BL346" s="5"/>
      <c r="BM346" s="5"/>
      <c r="BN346" s="5"/>
      <c r="BO346" s="5"/>
      <c r="BP346" s="5"/>
      <c r="BQ346" s="5"/>
      <c r="BR346" s="5"/>
      <c r="BS346" s="5"/>
      <c r="BT346" s="5"/>
      <c r="BU346" s="5"/>
      <c r="BV346" s="5"/>
      <c r="BW346" s="5"/>
    </row>
    <row r="347" spans="1:75">
      <c r="A347" s="5"/>
      <c r="B347" s="135" t="s">
        <v>470</v>
      </c>
      <c r="D347" s="5"/>
      <c r="E347" s="5"/>
      <c r="F347" s="5"/>
      <c r="J347" s="5">
        <f>309.1*8.81*6/170</f>
        <v>96.111917647058831</v>
      </c>
      <c r="K347" s="5" t="s">
        <v>444</v>
      </c>
      <c r="BB347" s="5"/>
      <c r="BC347" s="5"/>
      <c r="BD347" s="5"/>
      <c r="BE347" s="5"/>
      <c r="BF347" s="5"/>
      <c r="BG347" s="5"/>
      <c r="BH347" s="5"/>
      <c r="BI347" s="5"/>
      <c r="BJ347" s="5"/>
      <c r="BK347" s="5"/>
      <c r="BL347" s="5"/>
      <c r="BM347" s="5"/>
      <c r="BN347" s="5"/>
      <c r="BO347" s="5"/>
      <c r="BP347" s="5"/>
      <c r="BQ347" s="5"/>
      <c r="BR347" s="5"/>
      <c r="BS347" s="5"/>
      <c r="BT347" s="5"/>
      <c r="BU347" s="5"/>
      <c r="BV347" s="5"/>
      <c r="BW347" s="5"/>
    </row>
    <row r="348" spans="1:75">
      <c r="A348" s="5"/>
      <c r="B348" s="135"/>
      <c r="D348" s="5"/>
      <c r="E348" s="5"/>
      <c r="F348" s="5"/>
      <c r="J348" s="5">
        <f>J347*2240</f>
        <v>215290.69552941178</v>
      </c>
      <c r="K348" s="5" t="s">
        <v>445</v>
      </c>
      <c r="BB348" s="5"/>
      <c r="BC348" s="5"/>
      <c r="BD348" s="5"/>
      <c r="BE348" s="5"/>
      <c r="BF348" s="5"/>
      <c r="BG348" s="5"/>
      <c r="BH348" s="5"/>
      <c r="BI348" s="5"/>
      <c r="BJ348" s="5"/>
      <c r="BK348" s="5"/>
      <c r="BL348" s="5"/>
      <c r="BM348" s="5"/>
      <c r="BN348" s="5"/>
      <c r="BO348" s="5"/>
      <c r="BP348" s="5"/>
      <c r="BQ348" s="5"/>
      <c r="BR348" s="5"/>
      <c r="BS348" s="5"/>
      <c r="BT348" s="5"/>
      <c r="BU348" s="5"/>
      <c r="BV348" s="5"/>
      <c r="BW348" s="5"/>
    </row>
    <row r="349" spans="1:75">
      <c r="A349" s="5"/>
      <c r="B349" s="136" t="s">
        <v>160</v>
      </c>
      <c r="D349" s="5"/>
      <c r="E349" s="5"/>
      <c r="F349" s="5"/>
      <c r="BB349" s="5"/>
      <c r="BC349" s="5"/>
      <c r="BD349" s="5"/>
      <c r="BE349" s="5"/>
      <c r="BF349" s="5"/>
      <c r="BG349" s="5"/>
      <c r="BH349" s="5"/>
      <c r="BI349" s="5"/>
      <c r="BJ349" s="5"/>
      <c r="BK349" s="5"/>
      <c r="BL349" s="5"/>
      <c r="BM349" s="5"/>
      <c r="BN349" s="5"/>
      <c r="BO349" s="5"/>
      <c r="BP349" s="5"/>
      <c r="BQ349" s="5"/>
      <c r="BR349" s="5"/>
      <c r="BS349" s="5"/>
      <c r="BT349" s="5"/>
      <c r="BU349" s="5"/>
      <c r="BV349" s="5"/>
      <c r="BW349" s="5"/>
    </row>
    <row r="350" spans="1:75">
      <c r="A350" s="5"/>
      <c r="B350" s="136"/>
      <c r="D350" s="5"/>
      <c r="E350" s="5"/>
      <c r="F350" s="5"/>
      <c r="J350" s="5" t="s">
        <v>447</v>
      </c>
      <c r="BB350" s="5"/>
      <c r="BC350" s="5"/>
      <c r="BD350" s="5"/>
      <c r="BE350" s="5"/>
      <c r="BF350" s="5"/>
      <c r="BG350" s="5"/>
      <c r="BH350" s="5"/>
      <c r="BI350" s="5"/>
      <c r="BJ350" s="5"/>
      <c r="BK350" s="5"/>
      <c r="BL350" s="5"/>
      <c r="BM350" s="5"/>
      <c r="BN350" s="5"/>
      <c r="BO350" s="5"/>
      <c r="BP350" s="5"/>
      <c r="BQ350" s="5"/>
      <c r="BR350" s="5"/>
      <c r="BS350" s="5"/>
      <c r="BT350" s="5"/>
      <c r="BU350" s="5"/>
      <c r="BV350" s="5"/>
      <c r="BW350" s="5"/>
    </row>
    <row r="351" spans="1:75">
      <c r="A351" s="5"/>
      <c r="B351" s="135" t="s">
        <v>471</v>
      </c>
      <c r="D351" s="5"/>
      <c r="E351" s="5"/>
      <c r="F351" s="5"/>
      <c r="J351" s="5">
        <f>7*21/12</f>
        <v>12.25</v>
      </c>
      <c r="BB351" s="5"/>
      <c r="BC351" s="5"/>
      <c r="BD351" s="5"/>
      <c r="BE351" s="5"/>
      <c r="BF351" s="5"/>
      <c r="BG351" s="5"/>
      <c r="BH351" s="5"/>
      <c r="BI351" s="5"/>
      <c r="BJ351" s="5"/>
      <c r="BK351" s="5"/>
      <c r="BL351" s="5"/>
      <c r="BM351" s="5"/>
      <c r="BN351" s="5"/>
      <c r="BO351" s="5"/>
      <c r="BP351" s="5"/>
      <c r="BQ351" s="5"/>
      <c r="BR351" s="5"/>
      <c r="BS351" s="5"/>
      <c r="BT351" s="5"/>
      <c r="BU351" s="5"/>
      <c r="BV351" s="5"/>
      <c r="BW351" s="5"/>
    </row>
    <row r="352" spans="1:75">
      <c r="A352" s="5"/>
      <c r="B352" s="135"/>
      <c r="D352" s="5"/>
      <c r="E352" s="5"/>
      <c r="F352" s="5"/>
      <c r="BB352" s="5"/>
      <c r="BC352" s="5"/>
      <c r="BD352" s="5"/>
      <c r="BE352" s="5"/>
      <c r="BF352" s="5"/>
      <c r="BG352" s="5"/>
      <c r="BH352" s="5"/>
      <c r="BI352" s="5"/>
      <c r="BJ352" s="5"/>
      <c r="BK352" s="5"/>
      <c r="BL352" s="5"/>
      <c r="BM352" s="5"/>
      <c r="BN352" s="5"/>
      <c r="BO352" s="5"/>
      <c r="BP352" s="5"/>
      <c r="BQ352" s="5"/>
      <c r="BR352" s="5"/>
      <c r="BS352" s="5"/>
      <c r="BT352" s="5"/>
      <c r="BU352" s="5"/>
      <c r="BV352" s="5"/>
      <c r="BW352" s="5"/>
    </row>
    <row r="353" spans="1:75">
      <c r="A353" s="5"/>
      <c r="B353" s="136" t="s">
        <v>161</v>
      </c>
      <c r="D353" s="5"/>
      <c r="E353" s="5"/>
      <c r="F353" s="5"/>
      <c r="J353" s="5" t="s">
        <v>446</v>
      </c>
      <c r="BB353" s="5"/>
      <c r="BC353" s="5"/>
      <c r="BD353" s="5"/>
      <c r="BE353" s="5"/>
      <c r="BF353" s="5"/>
      <c r="BG353" s="5"/>
      <c r="BH353" s="5"/>
      <c r="BI353" s="5"/>
      <c r="BJ353" s="5"/>
      <c r="BK353" s="5"/>
      <c r="BL353" s="5"/>
      <c r="BM353" s="5"/>
      <c r="BN353" s="5"/>
      <c r="BO353" s="5"/>
      <c r="BP353" s="5"/>
      <c r="BQ353" s="5"/>
      <c r="BR353" s="5"/>
      <c r="BS353" s="5"/>
      <c r="BT353" s="5"/>
      <c r="BU353" s="5"/>
      <c r="BV353" s="5"/>
      <c r="BW353" s="5"/>
    </row>
    <row r="354" spans="1:75">
      <c r="A354" s="5"/>
      <c r="B354" s="136"/>
      <c r="D354" s="5"/>
      <c r="E354" s="5"/>
      <c r="F354" s="5"/>
      <c r="J354" s="5">
        <f>J348/12.25</f>
        <v>17574.750655462187</v>
      </c>
      <c r="BB354" s="5"/>
      <c r="BC354" s="5"/>
      <c r="BD354" s="5"/>
      <c r="BE354" s="5"/>
      <c r="BF354" s="5"/>
      <c r="BG354" s="5"/>
      <c r="BH354" s="5"/>
      <c r="BI354" s="5"/>
      <c r="BJ354" s="5"/>
      <c r="BK354" s="5"/>
      <c r="BL354" s="5"/>
      <c r="BM354" s="5"/>
      <c r="BN354" s="5"/>
      <c r="BO354" s="5"/>
      <c r="BP354" s="5"/>
      <c r="BQ354" s="5"/>
      <c r="BR354" s="5"/>
      <c r="BS354" s="5"/>
      <c r="BT354" s="5"/>
      <c r="BU354" s="5"/>
      <c r="BV354" s="5"/>
      <c r="BW354" s="5"/>
    </row>
    <row r="355" spans="1:75">
      <c r="A355" s="5"/>
      <c r="B355" s="136" t="s">
        <v>460</v>
      </c>
      <c r="C355" s="141" t="s">
        <v>419</v>
      </c>
      <c r="D355" s="5"/>
      <c r="E355" s="5"/>
      <c r="F355" s="5"/>
      <c r="BB355" s="5"/>
      <c r="BC355" s="5"/>
      <c r="BD355" s="5"/>
      <c r="BE355" s="5"/>
      <c r="BF355" s="5"/>
      <c r="BG355" s="5"/>
      <c r="BH355" s="5"/>
      <c r="BI355" s="5"/>
      <c r="BJ355" s="5"/>
      <c r="BK355" s="5"/>
      <c r="BL355" s="5"/>
      <c r="BM355" s="5"/>
      <c r="BN355" s="5"/>
      <c r="BO355" s="5"/>
      <c r="BP355" s="5"/>
      <c r="BQ355" s="5"/>
      <c r="BR355" s="5"/>
      <c r="BS355" s="5"/>
      <c r="BT355" s="5"/>
      <c r="BU355" s="5"/>
      <c r="BV355" s="5"/>
      <c r="BW355" s="5"/>
    </row>
    <row r="356" spans="1:75">
      <c r="A356" s="5"/>
      <c r="B356" s="136"/>
      <c r="D356" s="5"/>
      <c r="E356" s="5"/>
      <c r="F356" s="5"/>
      <c r="J356" s="5" t="s">
        <v>473</v>
      </c>
      <c r="BB356" s="5"/>
      <c r="BC356" s="5"/>
      <c r="BD356" s="5"/>
      <c r="BE356" s="5"/>
      <c r="BF356" s="5"/>
      <c r="BG356" s="5"/>
      <c r="BH356" s="5"/>
      <c r="BI356" s="5"/>
      <c r="BJ356" s="5"/>
      <c r="BK356" s="5"/>
      <c r="BL356" s="5"/>
      <c r="BM356" s="5"/>
      <c r="BN356" s="5"/>
      <c r="BO356" s="5"/>
      <c r="BP356" s="5"/>
      <c r="BQ356" s="5"/>
      <c r="BR356" s="5"/>
      <c r="BS356" s="5"/>
      <c r="BT356" s="5"/>
      <c r="BU356" s="5"/>
      <c r="BV356" s="5"/>
      <c r="BW356" s="5"/>
    </row>
    <row r="357" spans="1:75">
      <c r="A357" s="5"/>
      <c r="B357" s="136" t="s">
        <v>162</v>
      </c>
      <c r="D357" s="5"/>
      <c r="E357" s="5"/>
      <c r="F357" s="5"/>
      <c r="J357" s="5">
        <f>J354/600</f>
        <v>29.29125109243698</v>
      </c>
      <c r="BB357" s="5"/>
      <c r="BC357" s="5"/>
      <c r="BD357" s="5"/>
      <c r="BE357" s="5"/>
      <c r="BF357" s="5"/>
      <c r="BG357" s="5"/>
      <c r="BH357" s="5"/>
      <c r="BI357" s="5"/>
      <c r="BJ357" s="5"/>
      <c r="BK357" s="5"/>
      <c r="BL357" s="5"/>
      <c r="BM357" s="5"/>
      <c r="BN357" s="5"/>
      <c r="BO357" s="5"/>
      <c r="BP357" s="5"/>
      <c r="BQ357" s="5"/>
      <c r="BR357" s="5"/>
      <c r="BS357" s="5"/>
      <c r="BT357" s="5"/>
      <c r="BU357" s="5"/>
      <c r="BV357" s="5"/>
      <c r="BW357" s="5"/>
    </row>
    <row r="358" spans="1:75">
      <c r="A358" s="5"/>
      <c r="B358" s="136"/>
      <c r="D358" s="5"/>
      <c r="E358" s="5"/>
      <c r="F358" s="5"/>
      <c r="BB358" s="5"/>
      <c r="BC358" s="5"/>
      <c r="BD358" s="5"/>
      <c r="BE358" s="5"/>
      <c r="BF358" s="5"/>
      <c r="BG358" s="5"/>
      <c r="BH358" s="5"/>
      <c r="BI358" s="5"/>
      <c r="BJ358" s="5"/>
      <c r="BK358" s="5"/>
      <c r="BL358" s="5"/>
      <c r="BM358" s="5"/>
      <c r="BN358" s="5"/>
      <c r="BO358" s="5"/>
      <c r="BP358" s="5"/>
      <c r="BQ358" s="5"/>
      <c r="BR358" s="5"/>
      <c r="BS358" s="5"/>
      <c r="BT358" s="5"/>
      <c r="BU358" s="5"/>
      <c r="BV358" s="5"/>
      <c r="BW358" s="5"/>
    </row>
    <row r="359" spans="1:75">
      <c r="A359" s="5"/>
      <c r="B359" s="135" t="s">
        <v>472</v>
      </c>
      <c r="D359" s="5"/>
      <c r="E359" s="136"/>
      <c r="F359" s="8"/>
      <c r="G359" s="8"/>
      <c r="BB359" s="5"/>
      <c r="BC359" s="5"/>
      <c r="BD359" s="5"/>
      <c r="BE359" s="5"/>
      <c r="BF359" s="5"/>
      <c r="BG359" s="5"/>
      <c r="BH359" s="5"/>
      <c r="BI359" s="5"/>
      <c r="BJ359" s="5"/>
      <c r="BK359" s="5"/>
      <c r="BL359" s="5"/>
      <c r="BM359" s="5"/>
      <c r="BN359" s="5"/>
      <c r="BO359" s="5"/>
      <c r="BP359" s="5"/>
      <c r="BQ359" s="5"/>
      <c r="BR359" s="5"/>
      <c r="BS359" s="5"/>
      <c r="BT359" s="5"/>
      <c r="BU359" s="5"/>
      <c r="BV359" s="5"/>
      <c r="BW359" s="5"/>
    </row>
    <row r="360" spans="1:75">
      <c r="B360" s="34"/>
    </row>
    <row r="361" spans="1:75">
      <c r="A361" s="5"/>
      <c r="B361" s="5"/>
      <c r="C361" s="5"/>
      <c r="D361" s="5"/>
      <c r="E361" s="5"/>
      <c r="F361" s="5"/>
      <c r="BB361" s="5"/>
      <c r="BC361" s="5"/>
      <c r="BD361" s="5"/>
      <c r="BE361" s="5"/>
      <c r="BF361" s="5"/>
      <c r="BG361" s="5"/>
      <c r="BH361" s="5"/>
      <c r="BI361" s="5"/>
      <c r="BJ361" s="5"/>
      <c r="BK361" s="5"/>
      <c r="BL361" s="5"/>
      <c r="BM361" s="5"/>
      <c r="BN361" s="5"/>
      <c r="BO361" s="5"/>
      <c r="BP361" s="5"/>
      <c r="BQ361" s="5"/>
      <c r="BR361" s="5"/>
      <c r="BS361" s="5"/>
      <c r="BT361" s="5"/>
      <c r="BU361" s="5"/>
      <c r="BV361" s="5"/>
      <c r="BW361" s="5"/>
    </row>
  </sheetData>
  <mergeCells count="70">
    <mergeCell ref="C109:H109"/>
    <mergeCell ref="C110:H110"/>
    <mergeCell ref="C111:H111"/>
    <mergeCell ref="C13:D13"/>
    <mergeCell ref="F182:G182"/>
    <mergeCell ref="B76:G76"/>
    <mergeCell ref="B78:G78"/>
    <mergeCell ref="C83:G83"/>
    <mergeCell ref="C85:G85"/>
    <mergeCell ref="C108:H108"/>
    <mergeCell ref="F183:G183"/>
    <mergeCell ref="B182:C182"/>
    <mergeCell ref="B183:C183"/>
    <mergeCell ref="D182:E182"/>
    <mergeCell ref="D183:E183"/>
    <mergeCell ref="B184:C184"/>
    <mergeCell ref="B187:C187"/>
    <mergeCell ref="F184:G184"/>
    <mergeCell ref="F187:G187"/>
    <mergeCell ref="B195:G195"/>
    <mergeCell ref="D184:E184"/>
    <mergeCell ref="B185:C185"/>
    <mergeCell ref="D185:E185"/>
    <mergeCell ref="F185:G185"/>
    <mergeCell ref="B186:C186"/>
    <mergeCell ref="D186:E186"/>
    <mergeCell ref="F186:G186"/>
    <mergeCell ref="D187:E187"/>
    <mergeCell ref="C204:G204"/>
    <mergeCell ref="C205:G205"/>
    <mergeCell ref="C206:G206"/>
    <mergeCell ref="C207:G207"/>
    <mergeCell ref="C199:G199"/>
    <mergeCell ref="C201:G201"/>
    <mergeCell ref="C202:G202"/>
    <mergeCell ref="C203:G203"/>
    <mergeCell ref="C220:G220"/>
    <mergeCell ref="C221:G221"/>
    <mergeCell ref="C222:G222"/>
    <mergeCell ref="C223:G223"/>
    <mergeCell ref="C224:G224"/>
    <mergeCell ref="C232:G232"/>
    <mergeCell ref="C233:G233"/>
    <mergeCell ref="C237:G237"/>
    <mergeCell ref="C245:G245"/>
    <mergeCell ref="C225:G225"/>
    <mergeCell ref="C229:G229"/>
    <mergeCell ref="C230:G230"/>
    <mergeCell ref="C231:G231"/>
    <mergeCell ref="C241:G241"/>
    <mergeCell ref="C246:G246"/>
    <mergeCell ref="C247:G247"/>
    <mergeCell ref="C261:G261"/>
    <mergeCell ref="C262:G262"/>
    <mergeCell ref="C263:G263"/>
    <mergeCell ref="C264:G264"/>
    <mergeCell ref="C265:G265"/>
    <mergeCell ref="C269:G269"/>
    <mergeCell ref="B281:G281"/>
    <mergeCell ref="C282:G282"/>
    <mergeCell ref="B310:G310"/>
    <mergeCell ref="B292:G292"/>
    <mergeCell ref="C283:G283"/>
    <mergeCell ref="D297:G297"/>
    <mergeCell ref="D298:G298"/>
    <mergeCell ref="C284:G284"/>
    <mergeCell ref="C285:G285"/>
    <mergeCell ref="D286:G286"/>
    <mergeCell ref="D287:G287"/>
    <mergeCell ref="D288:G288"/>
  </mergeCells>
  <printOptions horizontalCentered="1"/>
  <pageMargins left="0.70866141732283472" right="0.70866141732283472" top="0.43307086614173229" bottom="0.74803149606299213" header="0" footer="0.31496062992125984"/>
  <pageSetup orientation="portrait" r:id="rId1"/>
  <headerFooter>
    <oddFooter>&amp;L&amp;"-,Regular"&amp;9&amp;F&amp;C&amp;"-,Regular"&amp;9- DRAFT -&amp;R&amp;"-,Regular"&amp;9Page &amp;P of &amp;N</oddFooter>
  </headerFooter>
  <rowBreaks count="9" manualBreakCount="9">
    <brk id="48" max="16383" man="1"/>
    <brk id="74" max="16383" man="1"/>
    <brk id="111" max="16383" man="1"/>
    <brk id="148" max="16383" man="1"/>
    <brk id="193" max="16383" man="1"/>
    <brk id="258" max="16383" man="1"/>
    <brk id="278" max="16383" man="1"/>
    <brk id="290" max="16383" man="1"/>
    <brk id="324" max="16383" man="1"/>
  </rowBreaks>
  <drawing r:id="rId2"/>
</worksheet>
</file>

<file path=xl/worksheets/sheet3.xml><?xml version="1.0" encoding="utf-8"?>
<worksheet xmlns="http://schemas.openxmlformats.org/spreadsheetml/2006/main" xmlns:r="http://schemas.openxmlformats.org/officeDocument/2006/relationships">
  <sheetPr codeName="Sheet4"/>
  <dimension ref="A1:BW476"/>
  <sheetViews>
    <sheetView topLeftCell="A70" zoomScaleNormal="100" zoomScalePageLayoutView="85" workbookViewId="0">
      <selection sqref="A1:G2"/>
    </sheetView>
  </sheetViews>
  <sheetFormatPr defaultRowHeight="12.75"/>
  <cols>
    <col min="1" max="1" width="13.140625" style="141" customWidth="1"/>
    <col min="2" max="2" width="12.42578125" style="35" customWidth="1"/>
    <col min="3" max="3" width="11.42578125" style="35" customWidth="1"/>
    <col min="4" max="6" width="12.7109375" style="35" customWidth="1"/>
    <col min="7" max="7" width="12.7109375" style="5" customWidth="1"/>
    <col min="8" max="8" width="14.28515625" style="5" bestFit="1" customWidth="1"/>
    <col min="9" max="9" width="16.85546875" style="5" customWidth="1"/>
    <col min="10" max="10" width="14.28515625" style="5" customWidth="1"/>
    <col min="11" max="11" width="13.7109375" style="5" customWidth="1"/>
    <col min="12" max="12" width="17.42578125" style="5" customWidth="1"/>
    <col min="13" max="13" width="11.5703125" style="5" customWidth="1"/>
    <col min="14" max="14" width="15.85546875" style="5" customWidth="1"/>
    <col min="15" max="15" width="14.28515625" style="5" customWidth="1"/>
    <col min="16" max="16" width="15.140625" style="5" customWidth="1"/>
    <col min="17" max="17" width="13.85546875" style="5" customWidth="1"/>
    <col min="18" max="18" width="13.42578125" style="5" customWidth="1"/>
    <col min="19" max="53" width="9.140625" style="5"/>
    <col min="54" max="75" width="9.140625" style="6"/>
    <col min="76" max="89" width="9.140625" style="5" customWidth="1"/>
    <col min="90" max="16384" width="9.140625" style="5"/>
  </cols>
  <sheetData>
    <row r="1" spans="1:7" s="32" customFormat="1" ht="19.5" customHeight="1">
      <c r="A1" s="67"/>
      <c r="B1" s="67"/>
      <c r="C1" s="67"/>
      <c r="D1" s="88" t="s">
        <v>98</v>
      </c>
      <c r="E1" s="67"/>
      <c r="F1" s="67"/>
      <c r="G1" s="69"/>
    </row>
    <row r="2" spans="1:7" s="21" customFormat="1" ht="12.75" customHeight="1">
      <c r="A2" s="150"/>
      <c r="B2" s="65"/>
      <c r="C2" s="65"/>
      <c r="D2" s="151" t="s">
        <v>97</v>
      </c>
      <c r="E2" s="65"/>
      <c r="F2" s="65"/>
    </row>
    <row r="5" spans="1:7">
      <c r="A5" s="152" t="s">
        <v>318</v>
      </c>
      <c r="C5" s="35" t="s">
        <v>605</v>
      </c>
    </row>
    <row r="8" spans="1:7" s="121" customFormat="1">
      <c r="A8" s="153"/>
      <c r="B8" s="120" t="s">
        <v>163</v>
      </c>
      <c r="C8" s="121" t="str">
        <f>'100-109'!D91</f>
        <v>MAGIC SPIRIT</v>
      </c>
    </row>
    <row r="9" spans="1:7" s="121" customFormat="1">
      <c r="A9" s="153"/>
      <c r="B9" s="120" t="s">
        <v>164</v>
      </c>
      <c r="C9" s="122" t="s">
        <v>27</v>
      </c>
    </row>
    <row r="10" spans="1:7" s="121" customFormat="1">
      <c r="A10" s="153"/>
      <c r="B10" s="120" t="s">
        <v>86</v>
      </c>
      <c r="C10" s="121" t="str">
        <f>'100-109'!D92</f>
        <v>Passenger Vessel</v>
      </c>
    </row>
    <row r="11" spans="1:7" s="121" customFormat="1">
      <c r="A11" s="153"/>
      <c r="B11" s="120" t="s">
        <v>165</v>
      </c>
      <c r="C11" s="121" t="str">
        <f>'100-109'!C10</f>
        <v>Project 078-002</v>
      </c>
    </row>
    <row r="12" spans="1:7" s="121" customFormat="1">
      <c r="A12" s="153"/>
      <c r="B12" s="120" t="s">
        <v>166</v>
      </c>
      <c r="C12" s="121" t="str">
        <f>'000'!E27</f>
        <v>Magic Yacht Charters</v>
      </c>
    </row>
    <row r="13" spans="1:7" s="121" customFormat="1">
      <c r="A13" s="153"/>
      <c r="B13" s="120" t="s">
        <v>167</v>
      </c>
      <c r="C13" s="291" t="s">
        <v>483</v>
      </c>
      <c r="D13" s="291"/>
      <c r="E13" s="291"/>
      <c r="F13" s="154"/>
    </row>
    <row r="14" spans="1:7" s="121" customFormat="1">
      <c r="A14" s="153"/>
      <c r="B14" s="120" t="s">
        <v>168</v>
      </c>
      <c r="C14" s="121" t="s">
        <v>484</v>
      </c>
    </row>
    <row r="15" spans="1:7" s="121" customFormat="1">
      <c r="A15" s="153"/>
      <c r="B15" s="120" t="s">
        <v>169</v>
      </c>
      <c r="C15" s="121" t="s">
        <v>486</v>
      </c>
    </row>
    <row r="16" spans="1:7" s="121" customFormat="1">
      <c r="A16" s="153"/>
      <c r="C16" s="121" t="s">
        <v>487</v>
      </c>
    </row>
    <row r="17" spans="1:8" s="121" customFormat="1">
      <c r="A17" s="153"/>
      <c r="C17" s="121" t="s">
        <v>485</v>
      </c>
    </row>
    <row r="18" spans="1:8" s="121" customFormat="1">
      <c r="A18" s="153"/>
      <c r="C18" s="121" t="s">
        <v>693</v>
      </c>
    </row>
    <row r="19" spans="1:8" s="121" customFormat="1">
      <c r="A19" s="153"/>
      <c r="C19" s="121" t="s">
        <v>694</v>
      </c>
    </row>
    <row r="20" spans="1:8" s="121" customFormat="1">
      <c r="A20" s="153"/>
    </row>
    <row r="21" spans="1:8" s="121" customFormat="1">
      <c r="A21" s="152" t="s">
        <v>198</v>
      </c>
    </row>
    <row r="22" spans="1:8" s="121" customFormat="1">
      <c r="A22" s="153"/>
      <c r="B22" s="120"/>
    </row>
    <row r="23" spans="1:8" s="157" customFormat="1">
      <c r="A23" s="155"/>
      <c r="B23" s="292"/>
      <c r="C23" s="293"/>
      <c r="D23" s="156" t="s">
        <v>170</v>
      </c>
      <c r="E23" s="156" t="s">
        <v>171</v>
      </c>
      <c r="F23" s="156" t="s">
        <v>172</v>
      </c>
      <c r="G23" s="156" t="s">
        <v>173</v>
      </c>
      <c r="H23" s="157" t="s">
        <v>690</v>
      </c>
    </row>
    <row r="24" spans="1:8" s="157" customFormat="1">
      <c r="A24" s="155"/>
      <c r="B24" s="296" t="s">
        <v>417</v>
      </c>
      <c r="C24" s="156" t="s">
        <v>174</v>
      </c>
      <c r="D24" s="156"/>
      <c r="E24" s="159"/>
      <c r="F24" s="294" t="s">
        <v>488</v>
      </c>
      <c r="G24" s="294" t="s">
        <v>684</v>
      </c>
      <c r="H24" s="157">
        <v>0.95</v>
      </c>
    </row>
    <row r="25" spans="1:8" s="157" customFormat="1">
      <c r="A25" s="155"/>
      <c r="B25" s="297"/>
      <c r="C25" s="156" t="s">
        <v>175</v>
      </c>
      <c r="D25" s="156"/>
      <c r="E25" s="159"/>
      <c r="F25" s="295"/>
      <c r="G25" s="295"/>
      <c r="H25" s="157">
        <v>0.95</v>
      </c>
    </row>
    <row r="26" spans="1:8" s="157" customFormat="1" ht="25.5">
      <c r="A26" s="155"/>
      <c r="B26" s="158" t="s">
        <v>465</v>
      </c>
      <c r="C26" s="161" t="s">
        <v>685</v>
      </c>
      <c r="D26" s="156"/>
      <c r="E26" s="161" t="s">
        <v>489</v>
      </c>
      <c r="F26" s="159"/>
      <c r="G26" s="160" t="s">
        <v>686</v>
      </c>
      <c r="H26" s="157">
        <v>1</v>
      </c>
    </row>
    <row r="27" spans="1:8" s="157" customFormat="1" ht="38.25">
      <c r="A27" s="155"/>
      <c r="B27" s="158" t="s">
        <v>466</v>
      </c>
      <c r="C27" s="161" t="s">
        <v>685</v>
      </c>
      <c r="D27" s="156"/>
      <c r="E27" s="159"/>
      <c r="F27" s="263" t="s">
        <v>688</v>
      </c>
      <c r="G27" s="160" t="s">
        <v>687</v>
      </c>
    </row>
    <row r="28" spans="1:8" s="157" customFormat="1">
      <c r="A28" s="155"/>
      <c r="B28" s="261" t="s">
        <v>490</v>
      </c>
      <c r="C28" s="262" t="s">
        <v>174</v>
      </c>
      <c r="D28" s="262"/>
      <c r="E28" s="262"/>
      <c r="F28" s="262" t="s">
        <v>680</v>
      </c>
      <c r="G28" s="262"/>
      <c r="H28" s="157">
        <v>0.85</v>
      </c>
    </row>
    <row r="29" spans="1:8" s="157" customFormat="1">
      <c r="A29" s="155"/>
      <c r="B29" s="162"/>
      <c r="C29" s="163"/>
      <c r="D29" s="163"/>
      <c r="E29" s="162"/>
      <c r="F29" s="162"/>
      <c r="G29" s="162"/>
    </row>
    <row r="30" spans="1:8" s="164" customFormat="1">
      <c r="A30" s="152"/>
      <c r="C30" s="165"/>
      <c r="D30" s="165"/>
    </row>
    <row r="31" spans="1:8" s="157" customFormat="1">
      <c r="A31" s="155" t="s">
        <v>176</v>
      </c>
    </row>
    <row r="32" spans="1:8" s="157" customFormat="1">
      <c r="A32" s="155"/>
    </row>
    <row r="33" spans="1:9" s="157" customFormat="1">
      <c r="A33" s="155"/>
      <c r="B33" s="166" t="s">
        <v>177</v>
      </c>
      <c r="C33" s="167" t="s">
        <v>491</v>
      </c>
      <c r="D33" s="168"/>
      <c r="E33" s="169"/>
      <c r="F33" s="169"/>
      <c r="G33" s="169"/>
    </row>
    <row r="34" spans="1:9" s="157" customFormat="1">
      <c r="A34" s="155"/>
      <c r="B34" s="166" t="s">
        <v>178</v>
      </c>
      <c r="C34" s="167" t="s">
        <v>492</v>
      </c>
      <c r="D34" s="168"/>
      <c r="E34" s="169"/>
      <c r="F34" s="169"/>
      <c r="G34" s="169"/>
    </row>
    <row r="35" spans="1:9" s="157" customFormat="1">
      <c r="A35" s="155"/>
      <c r="B35" s="170" t="s">
        <v>179</v>
      </c>
      <c r="C35" s="171" t="s">
        <v>492</v>
      </c>
      <c r="D35" s="172"/>
      <c r="E35" s="169"/>
      <c r="F35" s="169"/>
      <c r="G35" s="169"/>
    </row>
    <row r="36" spans="1:9" s="157" customFormat="1">
      <c r="A36" s="155"/>
    </row>
    <row r="37" spans="1:9" s="157" customFormat="1">
      <c r="A37" s="155"/>
    </row>
    <row r="38" spans="1:9" s="157" customFormat="1">
      <c r="A38" s="155" t="s">
        <v>106</v>
      </c>
    </row>
    <row r="39" spans="1:9" s="157" customFormat="1">
      <c r="A39" s="155"/>
    </row>
    <row r="40" spans="1:9" s="157" customFormat="1" ht="12.75" customHeight="1">
      <c r="A40" s="155"/>
      <c r="B40" s="159"/>
      <c r="C40" s="156" t="s">
        <v>180</v>
      </c>
      <c r="D40" s="254" t="s">
        <v>181</v>
      </c>
      <c r="E40" s="173" t="s">
        <v>182</v>
      </c>
    </row>
    <row r="41" spans="1:9" s="157" customFormat="1">
      <c r="A41" s="155"/>
      <c r="B41" s="156">
        <v>2</v>
      </c>
      <c r="C41" s="166" t="s">
        <v>183</v>
      </c>
      <c r="D41" s="255"/>
      <c r="E41" s="256"/>
      <c r="H41" s="157" t="s">
        <v>307</v>
      </c>
      <c r="I41" s="157" t="s">
        <v>308</v>
      </c>
    </row>
    <row r="42" spans="1:9" s="157" customFormat="1">
      <c r="A42" s="155"/>
      <c r="B42" s="156">
        <v>3</v>
      </c>
      <c r="C42" s="166" t="s">
        <v>184</v>
      </c>
      <c r="D42" s="255"/>
      <c r="E42" s="257"/>
    </row>
    <row r="43" spans="1:9" s="121" customFormat="1">
      <c r="A43" s="153"/>
      <c r="B43" s="174">
        <v>4</v>
      </c>
      <c r="C43" s="175" t="s">
        <v>185</v>
      </c>
      <c r="D43" s="258">
        <v>1.004</v>
      </c>
      <c r="E43" s="259"/>
    </row>
    <row r="44" spans="1:9" s="121" customFormat="1">
      <c r="A44" s="153"/>
      <c r="B44" s="174">
        <v>5</v>
      </c>
      <c r="C44" s="175" t="s">
        <v>186</v>
      </c>
      <c r="D44" s="258">
        <v>1.004</v>
      </c>
      <c r="E44" s="260" t="s">
        <v>493</v>
      </c>
    </row>
    <row r="45" spans="1:9" s="121" customFormat="1">
      <c r="A45" s="153"/>
      <c r="B45" s="304" t="s">
        <v>187</v>
      </c>
      <c r="C45" s="305"/>
      <c r="D45" s="258">
        <v>1.004</v>
      </c>
      <c r="E45" s="260"/>
    </row>
    <row r="46" spans="1:9" s="121" customFormat="1">
      <c r="A46" s="153"/>
      <c r="B46" s="302" t="s">
        <v>188</v>
      </c>
      <c r="C46" s="303"/>
      <c r="D46" s="258">
        <v>-2E-3</v>
      </c>
      <c r="E46" s="245"/>
    </row>
    <row r="47" spans="1:9" s="121" customFormat="1">
      <c r="A47" s="153"/>
      <c r="B47" s="302" t="s">
        <v>189</v>
      </c>
      <c r="C47" s="303"/>
      <c r="D47" s="258">
        <v>1.002</v>
      </c>
      <c r="E47" s="245"/>
    </row>
    <row r="48" spans="1:9" s="121" customFormat="1" ht="63" customHeight="1">
      <c r="A48" s="153"/>
      <c r="B48" s="176"/>
      <c r="C48" s="176"/>
      <c r="D48" s="177"/>
      <c r="E48" s="178"/>
    </row>
    <row r="49" spans="1:17" s="121" customFormat="1" ht="63" customHeight="1">
      <c r="A49" s="153"/>
      <c r="B49" s="176"/>
      <c r="C49" s="176"/>
      <c r="D49" s="177"/>
      <c r="E49" s="178"/>
    </row>
    <row r="50" spans="1:17" s="121" customFormat="1" ht="38.25" customHeight="1">
      <c r="A50" s="153"/>
      <c r="B50" s="176"/>
      <c r="C50" s="176"/>
      <c r="D50" s="177"/>
      <c r="E50" s="178"/>
    </row>
    <row r="51" spans="1:17" s="121" customFormat="1" ht="28.5" customHeight="1">
      <c r="A51" s="153" t="s">
        <v>190</v>
      </c>
      <c r="H51" s="157"/>
      <c r="I51" s="157"/>
      <c r="J51" s="157"/>
      <c r="K51" s="157"/>
      <c r="L51" s="157"/>
      <c r="M51" s="157"/>
      <c r="N51" s="157"/>
      <c r="O51" s="157"/>
      <c r="P51" s="157"/>
      <c r="Q51" s="157"/>
    </row>
    <row r="52" spans="1:17" s="121" customFormat="1" ht="28.5" customHeight="1">
      <c r="A52" s="153"/>
      <c r="H52" s="157"/>
      <c r="I52" s="159" t="s">
        <v>593</v>
      </c>
      <c r="J52" s="159" t="s">
        <v>594</v>
      </c>
      <c r="K52" s="159" t="s">
        <v>600</v>
      </c>
      <c r="L52" s="159" t="s">
        <v>601</v>
      </c>
      <c r="M52" s="159" t="s">
        <v>602</v>
      </c>
      <c r="N52" s="159" t="s">
        <v>603</v>
      </c>
      <c r="O52" s="159" t="s">
        <v>604</v>
      </c>
      <c r="P52" s="159" t="s">
        <v>644</v>
      </c>
      <c r="Q52" s="157"/>
    </row>
    <row r="53" spans="1:17" s="121" customFormat="1">
      <c r="A53" s="153"/>
      <c r="B53" s="179" t="s">
        <v>599</v>
      </c>
      <c r="C53" s="179"/>
      <c r="H53" s="197" t="s">
        <v>642</v>
      </c>
      <c r="I53" s="159">
        <f>5+9.25/12</f>
        <v>5.770833333333333</v>
      </c>
      <c r="J53" s="159">
        <f>(I53+I54)/2</f>
        <v>5.7916666666666661</v>
      </c>
      <c r="K53" s="159"/>
      <c r="L53" s="159">
        <f>I54-I53</f>
        <v>4.1666666666666963E-2</v>
      </c>
      <c r="M53" s="159">
        <f>3.02+3.03</f>
        <v>6.05</v>
      </c>
      <c r="N53" s="159">
        <f>DEGREES(ATAN(L53/M53))</f>
        <v>0.39459279383010942</v>
      </c>
      <c r="O53" s="159">
        <f>DEGREES(ASIN(L53/M53))</f>
        <v>0.3946021519291712</v>
      </c>
      <c r="P53" s="159">
        <f>(O53+O55)/2</f>
        <v>0.40342974318131353</v>
      </c>
      <c r="Q53" s="157"/>
    </row>
    <row r="54" spans="1:17" s="121" customFormat="1">
      <c r="A54" s="153"/>
      <c r="B54" s="179"/>
      <c r="C54" s="179"/>
      <c r="D54" s="164"/>
      <c r="H54" s="197" t="s">
        <v>643</v>
      </c>
      <c r="I54" s="159">
        <f>5+9.75/12</f>
        <v>5.8125</v>
      </c>
      <c r="J54" s="159"/>
      <c r="K54" s="159"/>
      <c r="L54" s="159"/>
      <c r="M54" s="159"/>
      <c r="N54" s="159"/>
      <c r="O54" s="159"/>
      <c r="P54" s="159"/>
      <c r="Q54" s="157"/>
    </row>
    <row r="55" spans="1:17" s="121" customFormat="1">
      <c r="A55" s="153" t="s">
        <v>192</v>
      </c>
      <c r="H55" s="197" t="s">
        <v>642</v>
      </c>
      <c r="I55" s="182">
        <f>6+1/8/12</f>
        <v>6.010416666666667</v>
      </c>
      <c r="J55" s="182"/>
      <c r="K55" s="182">
        <f>(I55+I56)/2</f>
        <v>6.125</v>
      </c>
      <c r="L55" s="182">
        <f>I56-I55</f>
        <v>0.22916666666666607</v>
      </c>
      <c r="M55" s="182">
        <f>15.89+15.96</f>
        <v>31.85</v>
      </c>
      <c r="N55" s="182">
        <f>DEGREES(ATAN(L55/M55))</f>
        <v>0.41224666323861575</v>
      </c>
      <c r="O55" s="159">
        <f>DEGREES(ASIN(L55/M55))</f>
        <v>0.4122573344334558</v>
      </c>
      <c r="P55" s="159"/>
    </row>
    <row r="56" spans="1:17" s="121" customFormat="1">
      <c r="A56" s="153"/>
      <c r="H56" s="197" t="s">
        <v>643</v>
      </c>
      <c r="I56" s="182">
        <f>6+2.875/12</f>
        <v>6.239583333333333</v>
      </c>
      <c r="J56" s="182"/>
      <c r="K56" s="182"/>
      <c r="L56" s="182"/>
      <c r="M56" s="182"/>
      <c r="N56" s="182"/>
      <c r="O56" s="182"/>
      <c r="P56" s="159"/>
    </row>
    <row r="57" spans="1:17" s="121" customFormat="1" ht="25.5">
      <c r="A57" s="153"/>
      <c r="B57" s="289" t="s">
        <v>193</v>
      </c>
      <c r="C57" s="289"/>
      <c r="D57" s="289"/>
      <c r="E57" s="286" t="s">
        <v>194</v>
      </c>
      <c r="F57" s="289"/>
      <c r="G57" s="181" t="s">
        <v>195</v>
      </c>
      <c r="H57" s="157"/>
      <c r="P57" s="157"/>
    </row>
    <row r="58" spans="1:17" s="121" customFormat="1">
      <c r="A58" s="153"/>
      <c r="B58" s="286" t="s">
        <v>371</v>
      </c>
      <c r="C58" s="286"/>
      <c r="D58" s="289" t="s">
        <v>191</v>
      </c>
      <c r="E58" s="298" t="s">
        <v>494</v>
      </c>
      <c r="F58" s="298"/>
      <c r="G58" s="299" t="str">
        <f>E58</f>
        <v>5' 9 1/4"</v>
      </c>
      <c r="H58" s="157"/>
      <c r="P58" s="157"/>
    </row>
    <row r="59" spans="1:17" s="121" customFormat="1">
      <c r="A59" s="153"/>
      <c r="B59" s="286"/>
      <c r="C59" s="286"/>
      <c r="D59" s="289"/>
      <c r="E59" s="301"/>
      <c r="F59" s="301"/>
      <c r="G59" s="300"/>
      <c r="H59" s="157"/>
      <c r="I59" s="157" t="s">
        <v>606</v>
      </c>
      <c r="P59" s="157"/>
    </row>
    <row r="60" spans="1:17" s="121" customFormat="1">
      <c r="A60" s="153"/>
      <c r="B60" s="286"/>
      <c r="C60" s="286"/>
      <c r="D60" s="289" t="s">
        <v>13</v>
      </c>
      <c r="E60" s="298" t="s">
        <v>495</v>
      </c>
      <c r="F60" s="298"/>
      <c r="G60" s="299" t="str">
        <f>E60</f>
        <v>5' 9 3/4"</v>
      </c>
      <c r="I60" s="182" t="s">
        <v>607</v>
      </c>
      <c r="J60" s="183" t="s">
        <v>608</v>
      </c>
      <c r="K60" s="183" t="s">
        <v>609</v>
      </c>
      <c r="L60" s="183" t="s">
        <v>610</v>
      </c>
    </row>
    <row r="61" spans="1:17" s="121" customFormat="1">
      <c r="A61" s="153"/>
      <c r="B61" s="286"/>
      <c r="C61" s="286"/>
      <c r="D61" s="289"/>
      <c r="E61" s="301"/>
      <c r="F61" s="301"/>
      <c r="G61" s="300"/>
      <c r="I61" s="159" t="s">
        <v>595</v>
      </c>
      <c r="J61" s="188">
        <v>-5.79</v>
      </c>
      <c r="K61" s="159">
        <f>I53</f>
        <v>5.770833333333333</v>
      </c>
      <c r="L61" s="182">
        <f>K61/J61</f>
        <v>-0.99668969487622328</v>
      </c>
    </row>
    <row r="62" spans="1:17" s="121" customFormat="1">
      <c r="A62" s="153"/>
      <c r="B62" s="286" t="s">
        <v>372</v>
      </c>
      <c r="C62" s="286"/>
      <c r="D62" s="289" t="s">
        <v>191</v>
      </c>
      <c r="E62" s="298" t="s">
        <v>496</v>
      </c>
      <c r="F62" s="298"/>
      <c r="G62" s="299" t="str">
        <f>E62</f>
        <v>6' 1/8"</v>
      </c>
      <c r="I62" s="159" t="s">
        <v>596</v>
      </c>
      <c r="J62" s="188">
        <v>-5.7939999999999996</v>
      </c>
      <c r="K62" s="159">
        <f t="shared" ref="K62:K64" si="0">I54</f>
        <v>5.8125</v>
      </c>
      <c r="L62" s="182">
        <f t="shared" ref="L62:L64" si="1">K62/J62</f>
        <v>-1.0031929582326546</v>
      </c>
    </row>
    <row r="63" spans="1:17" s="121" customFormat="1">
      <c r="A63" s="153"/>
      <c r="B63" s="286"/>
      <c r="C63" s="286"/>
      <c r="D63" s="289"/>
      <c r="E63" s="301"/>
      <c r="F63" s="301"/>
      <c r="G63" s="300"/>
      <c r="I63" s="182" t="s">
        <v>597</v>
      </c>
      <c r="J63" s="188">
        <v>-6.0140000000000002</v>
      </c>
      <c r="K63" s="159">
        <f t="shared" si="0"/>
        <v>6.010416666666667</v>
      </c>
      <c r="L63" s="182">
        <f t="shared" si="1"/>
        <v>-0.99940416805232235</v>
      </c>
    </row>
    <row r="64" spans="1:17" s="121" customFormat="1">
      <c r="A64" s="153"/>
      <c r="B64" s="286"/>
      <c r="C64" s="286"/>
      <c r="D64" s="289" t="s">
        <v>13</v>
      </c>
      <c r="E64" s="298" t="s">
        <v>497</v>
      </c>
      <c r="F64" s="298"/>
      <c r="G64" s="299" t="str">
        <f>E64</f>
        <v>6' 2 7/8"</v>
      </c>
      <c r="I64" s="182" t="s">
        <v>598</v>
      </c>
      <c r="J64" s="188">
        <v>-6.2320000000000002</v>
      </c>
      <c r="K64" s="159">
        <f t="shared" si="0"/>
        <v>6.239583333333333</v>
      </c>
      <c r="L64" s="182">
        <f t="shared" si="1"/>
        <v>-1.0012168378262729</v>
      </c>
    </row>
    <row r="65" spans="1:12" s="121" customFormat="1">
      <c r="A65" s="153"/>
      <c r="B65" s="286"/>
      <c r="C65" s="286"/>
      <c r="D65" s="289"/>
      <c r="E65" s="301"/>
      <c r="F65" s="301"/>
      <c r="G65" s="300"/>
    </row>
    <row r="66" spans="1:12" s="121" customFormat="1">
      <c r="A66" s="153"/>
      <c r="B66" s="306" t="s">
        <v>592</v>
      </c>
      <c r="C66" s="306"/>
      <c r="D66" s="306"/>
      <c r="E66" s="306"/>
      <c r="F66" s="306"/>
      <c r="G66" s="306"/>
    </row>
    <row r="67" spans="1:12" s="121" customFormat="1">
      <c r="A67" s="153"/>
      <c r="B67" s="307"/>
      <c r="C67" s="307"/>
      <c r="D67" s="307"/>
      <c r="E67" s="307"/>
      <c r="F67" s="307"/>
      <c r="G67" s="307"/>
    </row>
    <row r="68" spans="1:12" s="121" customFormat="1">
      <c r="A68" s="153"/>
      <c r="B68" s="184"/>
      <c r="C68" s="184"/>
      <c r="D68" s="184"/>
      <c r="E68" s="184"/>
      <c r="F68" s="184"/>
      <c r="G68" s="184"/>
    </row>
    <row r="69" spans="1:12" s="121" customFormat="1">
      <c r="A69" s="153" t="s">
        <v>641</v>
      </c>
      <c r="B69" s="184"/>
      <c r="C69" s="184"/>
      <c r="D69" s="184"/>
      <c r="E69" s="184"/>
      <c r="F69" s="184"/>
      <c r="G69" s="184"/>
    </row>
    <row r="70" spans="1:12" s="121" customFormat="1">
      <c r="A70" s="153"/>
      <c r="B70" s="184"/>
      <c r="C70" s="184"/>
      <c r="D70" s="184"/>
      <c r="E70" s="184"/>
      <c r="F70" s="184"/>
      <c r="G70" s="184"/>
    </row>
    <row r="71" spans="1:12" s="121" customFormat="1" ht="12.75" customHeight="1">
      <c r="A71" s="153"/>
      <c r="B71" s="309" t="s">
        <v>611</v>
      </c>
      <c r="C71" s="311"/>
      <c r="D71" s="310"/>
      <c r="E71" s="188">
        <v>5.9580000000000002</v>
      </c>
      <c r="F71" s="184"/>
      <c r="G71" s="184"/>
    </row>
    <row r="72" spans="1:12" s="121" customFormat="1" ht="12.75" customHeight="1">
      <c r="A72" s="153"/>
      <c r="B72" s="309" t="s">
        <v>612</v>
      </c>
      <c r="C72" s="311"/>
      <c r="D72" s="310"/>
      <c r="E72" s="188">
        <v>321</v>
      </c>
      <c r="F72" s="184"/>
      <c r="G72" s="184"/>
    </row>
    <row r="73" spans="1:12" s="121" customFormat="1" ht="12.75" customHeight="1">
      <c r="A73" s="153"/>
      <c r="B73" s="309" t="s">
        <v>613</v>
      </c>
      <c r="C73" s="311"/>
      <c r="D73" s="310"/>
      <c r="E73" s="188">
        <v>0.4</v>
      </c>
      <c r="F73" s="184"/>
      <c r="G73" s="184"/>
    </row>
    <row r="74" spans="1:12" s="121" customFormat="1" ht="12.75" customHeight="1">
      <c r="A74" s="153"/>
      <c r="B74" s="309" t="s">
        <v>614</v>
      </c>
      <c r="C74" s="311"/>
      <c r="D74" s="310"/>
      <c r="E74" s="188">
        <v>5.7919999999999998</v>
      </c>
      <c r="F74" s="184"/>
      <c r="G74" s="184"/>
    </row>
    <row r="75" spans="1:12" s="121" customFormat="1" ht="12.75" customHeight="1">
      <c r="A75" s="153"/>
      <c r="B75" s="309" t="s">
        <v>615</v>
      </c>
      <c r="C75" s="311"/>
      <c r="D75" s="310"/>
      <c r="E75" s="188">
        <v>6.125</v>
      </c>
      <c r="F75" s="184"/>
      <c r="G75" s="184"/>
    </row>
    <row r="76" spans="1:12" s="121" customFormat="1" ht="12.75" customHeight="1">
      <c r="A76" s="153"/>
      <c r="B76" s="309" t="s">
        <v>616</v>
      </c>
      <c r="C76" s="311"/>
      <c r="D76" s="310"/>
      <c r="E76" s="188">
        <v>6.0039999999999996</v>
      </c>
      <c r="F76" s="184"/>
      <c r="G76" s="184"/>
    </row>
    <row r="77" spans="1:12" s="121" customFormat="1" ht="12.75" customHeight="1">
      <c r="A77" s="153"/>
      <c r="B77" s="309" t="s">
        <v>617</v>
      </c>
      <c r="C77" s="311"/>
      <c r="D77" s="310"/>
      <c r="E77" s="188">
        <v>0.33300000000000002</v>
      </c>
      <c r="F77" s="184"/>
      <c r="G77" s="184"/>
      <c r="L77" s="239"/>
    </row>
    <row r="78" spans="1:12" s="121" customFormat="1" ht="12.75" customHeight="1">
      <c r="A78" s="153"/>
      <c r="B78" s="309" t="s">
        <v>618</v>
      </c>
      <c r="C78" s="311"/>
      <c r="D78" s="310"/>
      <c r="E78" s="188">
        <v>131.30000000000001</v>
      </c>
      <c r="F78" s="184"/>
      <c r="G78" s="184"/>
      <c r="L78" s="239"/>
    </row>
    <row r="79" spans="1:12" s="121" customFormat="1" ht="12.75" customHeight="1">
      <c r="A79" s="153"/>
      <c r="B79" s="309" t="s">
        <v>619</v>
      </c>
      <c r="C79" s="311"/>
      <c r="D79" s="310"/>
      <c r="E79" s="188">
        <v>31.922999999999998</v>
      </c>
      <c r="F79" s="184"/>
      <c r="G79" s="184"/>
      <c r="L79" s="239"/>
    </row>
    <row r="80" spans="1:12" s="121" customFormat="1" ht="12.75" customHeight="1">
      <c r="A80" s="153"/>
      <c r="B80" s="309" t="s">
        <v>620</v>
      </c>
      <c r="C80" s="311"/>
      <c r="D80" s="310"/>
      <c r="E80" s="188">
        <v>4031.0169999999998</v>
      </c>
      <c r="F80" s="184"/>
      <c r="G80" s="184"/>
      <c r="L80" s="239"/>
    </row>
    <row r="81" spans="1:12" s="121" customFormat="1" ht="12.75" customHeight="1">
      <c r="A81" s="153"/>
      <c r="B81" s="309" t="s">
        <v>621</v>
      </c>
      <c r="C81" s="311"/>
      <c r="D81" s="310"/>
      <c r="E81" s="188">
        <v>3521.1480000000001</v>
      </c>
      <c r="F81" s="184"/>
      <c r="G81" s="184"/>
      <c r="L81" s="239"/>
    </row>
    <row r="82" spans="1:12" s="121" customFormat="1" ht="12.75" customHeight="1">
      <c r="A82" s="153"/>
      <c r="B82" s="309" t="s">
        <v>622</v>
      </c>
      <c r="C82" s="311"/>
      <c r="D82" s="310"/>
      <c r="E82" s="188">
        <v>0.69</v>
      </c>
      <c r="F82" s="184"/>
      <c r="G82" s="184"/>
      <c r="L82" s="239"/>
    </row>
    <row r="83" spans="1:12" s="121" customFormat="1" ht="12.75" customHeight="1">
      <c r="A83" s="153"/>
      <c r="B83" s="309" t="s">
        <v>623</v>
      </c>
      <c r="C83" s="311"/>
      <c r="D83" s="310"/>
      <c r="E83" s="188">
        <v>0.47399999999999998</v>
      </c>
      <c r="F83" s="184"/>
      <c r="G83" s="184"/>
      <c r="L83" s="239"/>
    </row>
    <row r="84" spans="1:12" s="121" customFormat="1" ht="12.75" customHeight="1">
      <c r="A84" s="153"/>
      <c r="B84" s="309" t="s">
        <v>624</v>
      </c>
      <c r="C84" s="311"/>
      <c r="D84" s="310"/>
      <c r="E84" s="188">
        <v>0.69199999999999995</v>
      </c>
      <c r="F84" s="184"/>
      <c r="G84" s="184"/>
      <c r="L84" s="239"/>
    </row>
    <row r="85" spans="1:12" s="121" customFormat="1" ht="12.75" customHeight="1">
      <c r="A85" s="153"/>
      <c r="B85" s="309" t="s">
        <v>625</v>
      </c>
      <c r="C85" s="311"/>
      <c r="D85" s="310"/>
      <c r="E85" s="188">
        <v>0.84</v>
      </c>
      <c r="F85" s="184"/>
      <c r="G85" s="184"/>
      <c r="L85" s="239"/>
    </row>
    <row r="86" spans="1:12" s="121" customFormat="1" ht="12.75" customHeight="1">
      <c r="A86" s="153"/>
      <c r="B86" s="309" t="s">
        <v>626</v>
      </c>
      <c r="C86" s="311"/>
      <c r="D86" s="310"/>
      <c r="E86" s="188">
        <v>-77.231999999999999</v>
      </c>
      <c r="F86" s="184"/>
      <c r="G86" s="184"/>
      <c r="L86" s="239"/>
    </row>
    <row r="87" spans="1:12" s="121" customFormat="1" ht="12.75" customHeight="1">
      <c r="A87" s="153"/>
      <c r="B87" s="309" t="s">
        <v>627</v>
      </c>
      <c r="C87" s="311"/>
      <c r="D87" s="310"/>
      <c r="E87" s="188">
        <v>-80.075999999999993</v>
      </c>
      <c r="F87" s="184"/>
      <c r="G87" s="184"/>
      <c r="L87" s="239"/>
    </row>
    <row r="88" spans="1:12" s="121" customFormat="1" ht="12.75" customHeight="1">
      <c r="A88" s="153"/>
      <c r="B88" s="309" t="s">
        <v>628</v>
      </c>
      <c r="C88" s="311"/>
      <c r="D88" s="310"/>
      <c r="E88" s="188">
        <v>4.0960000000000001</v>
      </c>
      <c r="F88" s="184"/>
      <c r="G88" s="184"/>
      <c r="L88" s="239"/>
    </row>
    <row r="89" spans="1:12" s="121" customFormat="1" ht="12.75" customHeight="1">
      <c r="A89" s="153"/>
      <c r="B89" s="309" t="s">
        <v>629</v>
      </c>
      <c r="C89" s="311"/>
      <c r="D89" s="310"/>
      <c r="E89" s="188">
        <v>0</v>
      </c>
      <c r="F89" s="184"/>
      <c r="G89" s="184"/>
      <c r="L89" s="239"/>
    </row>
    <row r="90" spans="1:12" s="121" customFormat="1" ht="12.75" customHeight="1">
      <c r="A90" s="153"/>
      <c r="B90" s="309" t="s">
        <v>630</v>
      </c>
      <c r="C90" s="311"/>
      <c r="D90" s="310"/>
      <c r="E90" s="188">
        <v>22.981000000000002</v>
      </c>
      <c r="F90" s="184"/>
      <c r="G90" s="184"/>
      <c r="L90" s="239"/>
    </row>
    <row r="91" spans="1:12" s="121" customFormat="1" ht="12.75" customHeight="1">
      <c r="A91" s="153"/>
      <c r="B91" s="309" t="s">
        <v>631</v>
      </c>
      <c r="C91" s="311"/>
      <c r="D91" s="310"/>
      <c r="E91" s="188">
        <v>338.70400000000001</v>
      </c>
      <c r="F91" s="184"/>
      <c r="G91" s="184"/>
      <c r="L91" s="239"/>
    </row>
    <row r="92" spans="1:12" s="121" customFormat="1" ht="12.75" customHeight="1">
      <c r="A92" s="153"/>
      <c r="B92" s="309" t="s">
        <v>632</v>
      </c>
      <c r="C92" s="311"/>
      <c r="D92" s="310"/>
      <c r="E92" s="188">
        <v>27.248000000000001</v>
      </c>
      <c r="F92" s="184"/>
      <c r="G92" s="184"/>
      <c r="L92" s="239"/>
    </row>
    <row r="93" spans="1:12" s="121" customFormat="1" ht="12.75" customHeight="1">
      <c r="A93" s="153"/>
      <c r="B93" s="309" t="s">
        <v>633</v>
      </c>
      <c r="C93" s="311"/>
      <c r="D93" s="310"/>
      <c r="E93" s="188">
        <v>342.971</v>
      </c>
      <c r="F93" s="184"/>
      <c r="G93" s="184"/>
      <c r="L93" s="239"/>
    </row>
    <row r="94" spans="1:12" s="121" customFormat="1" ht="12.75" customHeight="1">
      <c r="A94" s="153"/>
      <c r="B94" s="309" t="s">
        <v>634</v>
      </c>
      <c r="C94" s="311"/>
      <c r="D94" s="310"/>
      <c r="E94" s="188">
        <v>27.077000000000002</v>
      </c>
      <c r="F94" s="184"/>
      <c r="G94" s="184"/>
      <c r="L94" s="239"/>
    </row>
    <row r="95" spans="1:12" s="121" customFormat="1" ht="12.75" customHeight="1">
      <c r="A95" s="153"/>
      <c r="B95" s="309" t="s">
        <v>635</v>
      </c>
      <c r="C95" s="311"/>
      <c r="D95" s="310"/>
      <c r="E95" s="188">
        <v>342.8</v>
      </c>
      <c r="F95" s="184"/>
      <c r="G95" s="184"/>
    </row>
    <row r="96" spans="1:12" s="121" customFormat="1" ht="12.75" customHeight="1">
      <c r="A96" s="153"/>
      <c r="B96" s="309" t="s">
        <v>636</v>
      </c>
      <c r="C96" s="311"/>
      <c r="D96" s="310"/>
      <c r="E96" s="188">
        <v>8.1940000000000008</v>
      </c>
      <c r="F96" s="184"/>
      <c r="G96" s="184"/>
    </row>
    <row r="97" spans="1:18" s="121" customFormat="1" ht="12.75" customHeight="1">
      <c r="A97" s="153"/>
      <c r="B97" s="309" t="s">
        <v>637</v>
      </c>
      <c r="C97" s="311"/>
      <c r="D97" s="310"/>
      <c r="E97" s="188">
        <v>79.534000000000006</v>
      </c>
      <c r="F97" s="184"/>
      <c r="G97" s="184"/>
    </row>
    <row r="98" spans="1:18" s="121" customFormat="1" ht="12.75" customHeight="1">
      <c r="A98" s="153"/>
      <c r="B98" s="309" t="s">
        <v>638</v>
      </c>
      <c r="C98" s="311"/>
      <c r="D98" s="310"/>
      <c r="E98" s="188">
        <v>152.63200000000001</v>
      </c>
      <c r="F98" s="184"/>
      <c r="G98" s="184"/>
    </row>
    <row r="99" spans="1:18" s="121" customFormat="1" ht="12.75" customHeight="1">
      <c r="A99" s="153"/>
      <c r="B99" s="309" t="s">
        <v>639</v>
      </c>
      <c r="C99" s="311"/>
      <c r="D99" s="310"/>
      <c r="E99" s="188">
        <v>0.4</v>
      </c>
      <c r="F99" s="184"/>
      <c r="G99" s="184"/>
    </row>
    <row r="100" spans="1:18" s="121" customFormat="1" ht="12.75" customHeight="1">
      <c r="A100" s="153"/>
      <c r="B100" s="309" t="s">
        <v>640</v>
      </c>
      <c r="C100" s="311"/>
      <c r="D100" s="310"/>
      <c r="E100" s="188">
        <v>0.2</v>
      </c>
      <c r="F100" s="184"/>
      <c r="G100" s="184"/>
    </row>
    <row r="101" spans="1:18" s="121" customFormat="1">
      <c r="A101" s="153"/>
      <c r="B101" s="184"/>
      <c r="C101" s="184"/>
      <c r="D101" s="184"/>
      <c r="E101" s="184"/>
      <c r="F101" s="184"/>
      <c r="G101" s="184"/>
    </row>
    <row r="102" spans="1:18" s="121" customFormat="1">
      <c r="A102" s="153"/>
      <c r="B102" s="184"/>
      <c r="C102" s="184"/>
      <c r="D102" s="184"/>
      <c r="E102" s="184"/>
      <c r="F102" s="184"/>
      <c r="G102" s="184"/>
    </row>
    <row r="103" spans="1:18" s="121" customFormat="1">
      <c r="A103" s="153" t="s">
        <v>196</v>
      </c>
      <c r="J103" s="289" t="s">
        <v>3</v>
      </c>
      <c r="K103" s="289"/>
      <c r="L103" s="289"/>
      <c r="M103" s="289" t="s">
        <v>2</v>
      </c>
      <c r="N103" s="289"/>
      <c r="O103" s="289"/>
      <c r="P103" s="289" t="s">
        <v>1</v>
      </c>
      <c r="Q103" s="289"/>
      <c r="R103" s="289"/>
    </row>
    <row r="104" spans="1:18" s="121" customFormat="1">
      <c r="A104" s="153"/>
      <c r="I104" s="182"/>
      <c r="J104" s="287" t="s">
        <v>555</v>
      </c>
      <c r="K104" s="286" t="s">
        <v>556</v>
      </c>
      <c r="L104" s="286" t="s">
        <v>550</v>
      </c>
      <c r="M104" s="287" t="s">
        <v>559</v>
      </c>
      <c r="N104" s="286" t="s">
        <v>560</v>
      </c>
      <c r="O104" s="286" t="s">
        <v>550</v>
      </c>
      <c r="P104" s="287" t="s">
        <v>557</v>
      </c>
      <c r="Q104" s="287" t="s">
        <v>558</v>
      </c>
      <c r="R104" s="286" t="s">
        <v>550</v>
      </c>
    </row>
    <row r="105" spans="1:18" s="121" customFormat="1">
      <c r="A105" s="153"/>
      <c r="B105" s="289" t="s">
        <v>118</v>
      </c>
      <c r="C105" s="289"/>
      <c r="D105" s="180" t="s">
        <v>645</v>
      </c>
      <c r="E105" s="180" t="s">
        <v>672</v>
      </c>
      <c r="F105" s="180" t="s">
        <v>674</v>
      </c>
      <c r="G105" s="180" t="s">
        <v>673</v>
      </c>
      <c r="I105" s="182" t="s">
        <v>118</v>
      </c>
      <c r="J105" s="288"/>
      <c r="K105" s="286"/>
      <c r="L105" s="286"/>
      <c r="M105" s="288"/>
      <c r="N105" s="286"/>
      <c r="O105" s="286"/>
      <c r="P105" s="288"/>
      <c r="Q105" s="288"/>
      <c r="R105" s="286"/>
    </row>
    <row r="106" spans="1:18" s="121" customFormat="1">
      <c r="A106" s="153"/>
      <c r="B106" s="308" t="s">
        <v>498</v>
      </c>
      <c r="C106" s="308"/>
      <c r="D106" s="243">
        <v>100</v>
      </c>
      <c r="E106" s="240">
        <f>L106/12</f>
        <v>-100.875</v>
      </c>
      <c r="F106" s="240">
        <f t="shared" ref="F106:F107" si="2">(O106+N106)/12</f>
        <v>0</v>
      </c>
      <c r="G106" s="240">
        <f>R106/12</f>
        <v>25.458333333333332</v>
      </c>
      <c r="I106" s="183" t="s">
        <v>562</v>
      </c>
      <c r="J106" s="182" t="s">
        <v>499</v>
      </c>
      <c r="K106" s="182"/>
      <c r="L106" s="238">
        <v>-1210.5</v>
      </c>
      <c r="M106" s="183"/>
      <c r="N106" s="182"/>
      <c r="O106" s="182">
        <v>0</v>
      </c>
      <c r="P106" s="182" t="s">
        <v>500</v>
      </c>
      <c r="Q106" s="182"/>
      <c r="R106" s="182">
        <v>305.5</v>
      </c>
    </row>
    <row r="107" spans="1:18" s="121" customFormat="1">
      <c r="A107" s="153"/>
      <c r="B107" s="308" t="s">
        <v>501</v>
      </c>
      <c r="C107" s="308"/>
      <c r="D107" s="243">
        <v>1165</v>
      </c>
      <c r="E107" s="240">
        <f t="shared" ref="E107:E112" si="3">L107/12</f>
        <v>-91.041666666666671</v>
      </c>
      <c r="F107" s="240">
        <f t="shared" si="2"/>
        <v>0</v>
      </c>
      <c r="G107" s="240">
        <f t="shared" ref="G107:G118" si="4">R107/12</f>
        <v>25.458333333333332</v>
      </c>
      <c r="H107" s="193" t="s">
        <v>502</v>
      </c>
      <c r="I107" s="182" t="str">
        <f t="shared" ref="I107:I116" si="5">B107</f>
        <v>150 person DVC Liferaft</v>
      </c>
      <c r="J107" s="182" t="s">
        <v>563</v>
      </c>
      <c r="K107" s="182"/>
      <c r="L107" s="238">
        <v>-1092.5</v>
      </c>
      <c r="M107" s="182"/>
      <c r="N107" s="182"/>
      <c r="O107" s="182">
        <v>0</v>
      </c>
      <c r="P107" s="182" t="s">
        <v>500</v>
      </c>
      <c r="Q107" s="182"/>
      <c r="R107" s="182">
        <v>305.5</v>
      </c>
    </row>
    <row r="108" spans="1:18" s="121" customFormat="1">
      <c r="A108" s="153"/>
      <c r="B108" s="309" t="s">
        <v>503</v>
      </c>
      <c r="C108" s="310"/>
      <c r="D108" s="243">
        <v>100</v>
      </c>
      <c r="E108" s="240">
        <f t="shared" si="3"/>
        <v>-98.416666666666671</v>
      </c>
      <c r="F108" s="240">
        <f>(O108+N108)/12</f>
        <v>-10</v>
      </c>
      <c r="G108" s="240">
        <f t="shared" si="4"/>
        <v>25.458333333333332</v>
      </c>
      <c r="I108" s="182" t="str">
        <f t="shared" si="5"/>
        <v>Acetalyne tank</v>
      </c>
      <c r="J108" s="182" t="s">
        <v>542</v>
      </c>
      <c r="K108" s="182"/>
      <c r="L108" s="238">
        <v>-1181</v>
      </c>
      <c r="M108" s="182" t="s">
        <v>564</v>
      </c>
      <c r="N108" s="182">
        <v>-120</v>
      </c>
      <c r="O108" s="182">
        <v>0</v>
      </c>
      <c r="P108" s="182" t="s">
        <v>500</v>
      </c>
      <c r="Q108" s="182"/>
      <c r="R108" s="182">
        <v>305.5</v>
      </c>
    </row>
    <row r="109" spans="1:18" s="121" customFormat="1">
      <c r="A109" s="153"/>
      <c r="B109" s="308" t="s">
        <v>504</v>
      </c>
      <c r="C109" s="308"/>
      <c r="D109" s="243">
        <v>100</v>
      </c>
      <c r="E109" s="240">
        <f t="shared" si="3"/>
        <v>-39.645833333333336</v>
      </c>
      <c r="F109" s="240">
        <f t="shared" ref="F109:F118" si="6">(O109+N109)/12</f>
        <v>-12</v>
      </c>
      <c r="G109" s="240">
        <f t="shared" si="4"/>
        <v>21.8125</v>
      </c>
      <c r="I109" s="182" t="str">
        <f t="shared" si="5"/>
        <v>Misc Tools</v>
      </c>
      <c r="J109" s="182" t="s">
        <v>566</v>
      </c>
      <c r="K109" s="182"/>
      <c r="L109" s="238">
        <v>-475.75</v>
      </c>
      <c r="M109" s="182" t="s">
        <v>565</v>
      </c>
      <c r="N109" s="182">
        <v>-144</v>
      </c>
      <c r="O109" s="182">
        <v>0</v>
      </c>
      <c r="P109" s="182" t="s">
        <v>505</v>
      </c>
      <c r="Q109" s="182"/>
      <c r="R109" s="182">
        <v>261.75</v>
      </c>
    </row>
    <row r="110" spans="1:18" s="121" customFormat="1">
      <c r="A110" s="153"/>
      <c r="B110" s="308" t="s">
        <v>506</v>
      </c>
      <c r="C110" s="308"/>
      <c r="D110" s="243">
        <v>25</v>
      </c>
      <c r="E110" s="240">
        <f t="shared" si="3"/>
        <v>-22.583333333333332</v>
      </c>
      <c r="F110" s="240">
        <f t="shared" si="6"/>
        <v>0</v>
      </c>
      <c r="G110" s="240">
        <f t="shared" si="4"/>
        <v>18.875</v>
      </c>
      <c r="I110" s="182" t="str">
        <f t="shared" si="5"/>
        <v>Hose</v>
      </c>
      <c r="J110" s="182" t="s">
        <v>567</v>
      </c>
      <c r="K110" s="182"/>
      <c r="L110" s="238">
        <v>-271</v>
      </c>
      <c r="M110" s="182"/>
      <c r="N110" s="182"/>
      <c r="O110" s="182">
        <v>0</v>
      </c>
      <c r="P110" s="182" t="s">
        <v>505</v>
      </c>
      <c r="Q110" s="182"/>
      <c r="R110" s="182">
        <v>226.5</v>
      </c>
    </row>
    <row r="111" spans="1:18" s="121" customFormat="1">
      <c r="A111" s="153"/>
      <c r="B111" s="308" t="s">
        <v>507</v>
      </c>
      <c r="C111" s="308"/>
      <c r="D111" s="243">
        <v>200</v>
      </c>
      <c r="E111" s="240">
        <f t="shared" si="3"/>
        <v>-45.875</v>
      </c>
      <c r="F111" s="240">
        <f t="shared" si="6"/>
        <v>0</v>
      </c>
      <c r="G111" s="240">
        <f t="shared" si="4"/>
        <v>13.104166666666666</v>
      </c>
      <c r="I111" s="182" t="str">
        <f t="shared" si="5"/>
        <v>Kitchen Equipment</v>
      </c>
      <c r="J111" s="182" t="s">
        <v>508</v>
      </c>
      <c r="K111" s="182"/>
      <c r="L111" s="238">
        <v>-550.5</v>
      </c>
      <c r="M111" s="182"/>
      <c r="N111" s="182"/>
      <c r="O111" s="182">
        <v>0</v>
      </c>
      <c r="P111" s="182" t="s">
        <v>509</v>
      </c>
      <c r="Q111" s="182"/>
      <c r="R111" s="182">
        <v>157.25</v>
      </c>
    </row>
    <row r="112" spans="1:18" s="121" customFormat="1">
      <c r="A112" s="153"/>
      <c r="B112" s="308" t="s">
        <v>504</v>
      </c>
      <c r="C112" s="308"/>
      <c r="D112" s="243">
        <v>150</v>
      </c>
      <c r="E112" s="240">
        <f t="shared" si="3"/>
        <v>-127.75</v>
      </c>
      <c r="F112" s="240">
        <f t="shared" si="6"/>
        <v>0</v>
      </c>
      <c r="G112" s="240">
        <f t="shared" si="4"/>
        <v>9.9166666666666661</v>
      </c>
      <c r="I112" s="182" t="str">
        <f t="shared" si="5"/>
        <v>Misc Tools</v>
      </c>
      <c r="J112" s="182" t="s">
        <v>510</v>
      </c>
      <c r="K112" s="182"/>
      <c r="L112" s="238">
        <v>-1533</v>
      </c>
      <c r="M112" s="182"/>
      <c r="N112" s="182"/>
      <c r="O112" s="182">
        <v>0</v>
      </c>
      <c r="P112" s="182" t="s">
        <v>509</v>
      </c>
      <c r="Q112" s="182"/>
      <c r="R112" s="182">
        <v>119</v>
      </c>
    </row>
    <row r="113" spans="1:18" s="121" customFormat="1">
      <c r="A113" s="153"/>
      <c r="B113" s="308" t="s">
        <v>504</v>
      </c>
      <c r="C113" s="308"/>
      <c r="D113" s="243">
        <v>200</v>
      </c>
      <c r="E113" s="240">
        <f>(L113+K113)/12</f>
        <v>-132.35416666666666</v>
      </c>
      <c r="F113" s="240">
        <f t="shared" si="6"/>
        <v>0</v>
      </c>
      <c r="G113" s="240">
        <f t="shared" si="4"/>
        <v>9.9166666666666661</v>
      </c>
      <c r="I113" s="182" t="str">
        <f t="shared" si="5"/>
        <v>Misc Tools</v>
      </c>
      <c r="J113" s="182" t="s">
        <v>568</v>
      </c>
      <c r="K113" s="182">
        <f>5*12</f>
        <v>60</v>
      </c>
      <c r="L113" s="238">
        <v>-1648.25</v>
      </c>
      <c r="M113" s="182"/>
      <c r="N113" s="182"/>
      <c r="O113" s="182">
        <v>0</v>
      </c>
      <c r="P113" s="182" t="s">
        <v>509</v>
      </c>
      <c r="Q113" s="182"/>
      <c r="R113" s="182">
        <v>119</v>
      </c>
    </row>
    <row r="114" spans="1:18" s="121" customFormat="1">
      <c r="A114" s="153"/>
      <c r="B114" s="308" t="s">
        <v>516</v>
      </c>
      <c r="C114" s="308"/>
      <c r="D114" s="243">
        <v>80</v>
      </c>
      <c r="E114" s="240">
        <f t="shared" ref="E114:E118" si="7">(L114+K114)/12</f>
        <v>-99.524999999999991</v>
      </c>
      <c r="F114" s="240">
        <f t="shared" si="6"/>
        <v>19.25</v>
      </c>
      <c r="G114" s="240">
        <f t="shared" si="4"/>
        <v>9.9166666666666661</v>
      </c>
      <c r="I114" s="182" t="str">
        <f t="shared" si="5"/>
        <v>Fenders</v>
      </c>
      <c r="J114" s="182" t="s">
        <v>517</v>
      </c>
      <c r="K114" s="182"/>
      <c r="L114" s="238">
        <v>-1194.3</v>
      </c>
      <c r="M114" s="182" t="s">
        <v>518</v>
      </c>
      <c r="N114" s="182"/>
      <c r="O114" s="182">
        <v>231</v>
      </c>
      <c r="P114" s="182" t="s">
        <v>509</v>
      </c>
      <c r="Q114" s="182"/>
      <c r="R114" s="182">
        <v>119</v>
      </c>
    </row>
    <row r="115" spans="1:18" s="121" customFormat="1">
      <c r="A115" s="153"/>
      <c r="B115" s="308" t="s">
        <v>511</v>
      </c>
      <c r="C115" s="308"/>
      <c r="D115" s="243">
        <v>825</v>
      </c>
      <c r="E115" s="240">
        <f t="shared" si="7"/>
        <v>-66.349999999999994</v>
      </c>
      <c r="F115" s="240">
        <f t="shared" si="6"/>
        <v>0</v>
      </c>
      <c r="G115" s="240">
        <f t="shared" si="4"/>
        <v>25.520833333333332</v>
      </c>
      <c r="I115" s="182" t="str">
        <f t="shared" si="5"/>
        <v>People x 5</v>
      </c>
      <c r="J115" s="182" t="s">
        <v>512</v>
      </c>
      <c r="K115" s="182"/>
      <c r="L115" s="238">
        <v>-796.19999999999993</v>
      </c>
      <c r="M115" s="182"/>
      <c r="N115" s="182"/>
      <c r="O115" s="182">
        <v>0</v>
      </c>
      <c r="P115" s="182" t="s">
        <v>500</v>
      </c>
      <c r="Q115" s="182"/>
      <c r="R115" s="182">
        <v>306.25</v>
      </c>
    </row>
    <row r="116" spans="1:18" s="121" customFormat="1">
      <c r="A116" s="153"/>
      <c r="B116" s="308" t="s">
        <v>513</v>
      </c>
      <c r="C116" s="308"/>
      <c r="D116" s="243">
        <v>330</v>
      </c>
      <c r="E116" s="240">
        <f t="shared" si="7"/>
        <v>-66.349999999999994</v>
      </c>
      <c r="F116" s="240">
        <f t="shared" si="6"/>
        <v>0</v>
      </c>
      <c r="G116" s="240">
        <f t="shared" si="4"/>
        <v>17.6875</v>
      </c>
      <c r="I116" s="182" t="str">
        <f t="shared" si="5"/>
        <v>People x 2</v>
      </c>
      <c r="J116" s="182" t="s">
        <v>512</v>
      </c>
      <c r="K116" s="182"/>
      <c r="L116" s="238">
        <v>-796.19999999999993</v>
      </c>
      <c r="M116" s="182"/>
      <c r="N116" s="182"/>
      <c r="O116" s="182">
        <v>0</v>
      </c>
      <c r="P116" s="182" t="s">
        <v>505</v>
      </c>
      <c r="Q116" s="182"/>
      <c r="R116" s="182">
        <v>212.25</v>
      </c>
    </row>
    <row r="117" spans="1:18" s="121" customFormat="1">
      <c r="A117" s="153"/>
      <c r="B117" s="308" t="s">
        <v>514</v>
      </c>
      <c r="C117" s="308"/>
      <c r="D117" s="243">
        <v>165</v>
      </c>
      <c r="E117" s="240">
        <f t="shared" si="7"/>
        <v>-38.083333333333336</v>
      </c>
      <c r="F117" s="240">
        <f t="shared" si="6"/>
        <v>0</v>
      </c>
      <c r="G117" s="240">
        <f t="shared" si="4"/>
        <v>3.4166666666666665</v>
      </c>
      <c r="I117" s="182" t="str">
        <f t="shared" ref="I117:I118" si="8">B117</f>
        <v>People x 1</v>
      </c>
      <c r="J117" s="182" t="s">
        <v>569</v>
      </c>
      <c r="K117" s="182"/>
      <c r="L117" s="238">
        <v>-457</v>
      </c>
      <c r="M117" s="182"/>
      <c r="N117" s="182"/>
      <c r="O117" s="182">
        <v>0</v>
      </c>
      <c r="P117" s="182" t="s">
        <v>515</v>
      </c>
      <c r="Q117" s="182"/>
      <c r="R117" s="182">
        <v>41</v>
      </c>
    </row>
    <row r="118" spans="1:18" s="121" customFormat="1">
      <c r="A118" s="153"/>
      <c r="B118" s="308" t="s">
        <v>585</v>
      </c>
      <c r="C118" s="308"/>
      <c r="D118" s="243">
        <v>581</v>
      </c>
      <c r="E118" s="240">
        <f t="shared" si="7"/>
        <v>-64</v>
      </c>
      <c r="F118" s="240">
        <f t="shared" si="6"/>
        <v>-3.5</v>
      </c>
      <c r="G118" s="240">
        <f t="shared" si="4"/>
        <v>10</v>
      </c>
      <c r="I118" s="182" t="str">
        <f t="shared" si="8"/>
        <v>Water Bottles</v>
      </c>
      <c r="J118" s="194" t="s">
        <v>586</v>
      </c>
      <c r="K118" s="194"/>
      <c r="L118" s="244">
        <v>-768</v>
      </c>
      <c r="M118" s="194" t="s">
        <v>587</v>
      </c>
      <c r="N118" s="194">
        <v>-42</v>
      </c>
      <c r="O118" s="194">
        <v>0</v>
      </c>
      <c r="P118" s="194" t="s">
        <v>509</v>
      </c>
      <c r="Q118" s="194"/>
      <c r="R118" s="194">
        <v>120</v>
      </c>
    </row>
    <row r="119" spans="1:18" s="121" customFormat="1">
      <c r="A119" s="153"/>
      <c r="B119" s="184"/>
      <c r="C119" s="184"/>
      <c r="D119" s="185"/>
      <c r="E119" s="186"/>
      <c r="F119" s="186"/>
      <c r="G119" s="186"/>
      <c r="I119" s="164"/>
      <c r="J119" s="195"/>
      <c r="K119" s="195"/>
      <c r="L119" s="195"/>
      <c r="M119" s="195"/>
      <c r="N119" s="195"/>
      <c r="O119" s="195"/>
      <c r="P119" s="195"/>
      <c r="Q119" s="195"/>
      <c r="R119" s="195"/>
    </row>
    <row r="120" spans="1:18" s="121" customFormat="1">
      <c r="A120" s="153"/>
      <c r="B120" s="184"/>
      <c r="C120" s="184"/>
      <c r="D120" s="185"/>
      <c r="E120" s="186"/>
      <c r="F120" s="186"/>
      <c r="G120" s="186"/>
      <c r="I120" s="164"/>
      <c r="J120" s="196"/>
      <c r="K120" s="196"/>
      <c r="L120" s="196"/>
      <c r="M120" s="196"/>
      <c r="N120" s="196"/>
      <c r="O120" s="196"/>
      <c r="P120" s="196"/>
      <c r="Q120" s="196"/>
      <c r="R120" s="196"/>
    </row>
    <row r="121" spans="1:18" s="121" customFormat="1">
      <c r="A121" s="153" t="s">
        <v>197</v>
      </c>
      <c r="D121" s="187"/>
      <c r="E121" s="187"/>
      <c r="F121" s="187"/>
      <c r="G121" s="187"/>
      <c r="J121" s="290" t="s">
        <v>3</v>
      </c>
      <c r="K121" s="290"/>
      <c r="L121" s="290"/>
      <c r="M121" s="290" t="s">
        <v>2</v>
      </c>
      <c r="N121" s="290"/>
      <c r="O121" s="290"/>
      <c r="P121" s="290" t="s">
        <v>1</v>
      </c>
      <c r="Q121" s="290"/>
      <c r="R121" s="290"/>
    </row>
    <row r="122" spans="1:18" s="121" customFormat="1">
      <c r="A122" s="153"/>
      <c r="D122" s="187"/>
      <c r="E122" s="187"/>
      <c r="F122" s="187"/>
      <c r="G122" s="187"/>
      <c r="I122" s="182"/>
      <c r="J122" s="287" t="s">
        <v>555</v>
      </c>
      <c r="K122" s="286" t="s">
        <v>556</v>
      </c>
      <c r="L122" s="286" t="s">
        <v>550</v>
      </c>
      <c r="M122" s="287" t="s">
        <v>559</v>
      </c>
      <c r="N122" s="286" t="s">
        <v>560</v>
      </c>
      <c r="O122" s="286" t="s">
        <v>550</v>
      </c>
      <c r="P122" s="287" t="s">
        <v>557</v>
      </c>
      <c r="Q122" s="287" t="s">
        <v>558</v>
      </c>
      <c r="R122" s="286" t="s">
        <v>550</v>
      </c>
    </row>
    <row r="123" spans="1:18" s="121" customFormat="1">
      <c r="A123" s="153"/>
      <c r="B123" s="289" t="s">
        <v>118</v>
      </c>
      <c r="C123" s="289"/>
      <c r="D123" s="180" t="s">
        <v>645</v>
      </c>
      <c r="E123" s="174" t="s">
        <v>3</v>
      </c>
      <c r="F123" s="174" t="s">
        <v>2</v>
      </c>
      <c r="G123" s="174" t="s">
        <v>1</v>
      </c>
      <c r="I123" s="182" t="s">
        <v>118</v>
      </c>
      <c r="J123" s="288"/>
      <c r="K123" s="286"/>
      <c r="L123" s="286"/>
      <c r="M123" s="288"/>
      <c r="N123" s="286"/>
      <c r="O123" s="286"/>
      <c r="P123" s="288"/>
      <c r="Q123" s="288"/>
      <c r="R123" s="286"/>
    </row>
    <row r="124" spans="1:18" s="121" customFormat="1">
      <c r="A124" s="153"/>
      <c r="B124" s="308" t="s">
        <v>501</v>
      </c>
      <c r="C124" s="308"/>
      <c r="D124" s="243">
        <v>1165</v>
      </c>
      <c r="E124" s="240">
        <f>L124/12</f>
        <v>-91.041666666666671</v>
      </c>
      <c r="F124" s="240">
        <f>O124/12</f>
        <v>15.75</v>
      </c>
      <c r="G124" s="240">
        <f>R124/12</f>
        <v>25.458333333333332</v>
      </c>
      <c r="I124" s="182" t="str">
        <f>B124</f>
        <v>150 person DVC Liferaft</v>
      </c>
      <c r="J124" s="182" t="s">
        <v>563</v>
      </c>
      <c r="K124" s="182"/>
      <c r="L124" s="182">
        <v>-1092.5</v>
      </c>
      <c r="M124" s="182" t="s">
        <v>570</v>
      </c>
      <c r="N124" s="182"/>
      <c r="O124" s="182">
        <v>189</v>
      </c>
      <c r="P124" s="182" t="s">
        <v>500</v>
      </c>
      <c r="Q124" s="182"/>
      <c r="R124" s="182">
        <v>305.5</v>
      </c>
    </row>
    <row r="125" spans="1:18" s="190" customFormat="1">
      <c r="A125" s="189"/>
      <c r="D125" s="187"/>
      <c r="E125" s="187"/>
      <c r="F125" s="187"/>
      <c r="G125" s="187"/>
    </row>
    <row r="126" spans="1:18" s="190" customFormat="1">
      <c r="A126" s="189"/>
      <c r="D126" s="187"/>
      <c r="E126" s="187"/>
      <c r="F126" s="187"/>
      <c r="G126" s="187"/>
    </row>
    <row r="127" spans="1:18" s="190" customFormat="1">
      <c r="A127" s="189"/>
      <c r="D127" s="187"/>
      <c r="E127" s="187"/>
      <c r="F127" s="187"/>
      <c r="G127" s="187"/>
    </row>
    <row r="128" spans="1:18" s="190" customFormat="1">
      <c r="A128" s="189"/>
      <c r="D128" s="187"/>
      <c r="E128" s="187"/>
      <c r="F128" s="187"/>
      <c r="G128" s="187"/>
    </row>
    <row r="129" spans="1:1" s="190" customFormat="1">
      <c r="A129" s="189"/>
    </row>
    <row r="130" spans="1:1" s="190" customFormat="1">
      <c r="A130" s="189"/>
    </row>
    <row r="131" spans="1:1" s="190" customFormat="1">
      <c r="A131" s="189"/>
    </row>
    <row r="132" spans="1:1" s="190" customFormat="1">
      <c r="A132" s="189"/>
    </row>
    <row r="133" spans="1:1" s="190" customFormat="1">
      <c r="A133" s="189"/>
    </row>
    <row r="134" spans="1:1" s="190" customFormat="1">
      <c r="A134" s="189"/>
    </row>
    <row r="135" spans="1:1" s="190" customFormat="1">
      <c r="A135" s="189"/>
    </row>
    <row r="136" spans="1:1" s="190" customFormat="1">
      <c r="A136" s="189"/>
    </row>
    <row r="137" spans="1:1" s="190" customFormat="1">
      <c r="A137" s="189"/>
    </row>
    <row r="138" spans="1:1" s="190" customFormat="1">
      <c r="A138" s="189"/>
    </row>
    <row r="139" spans="1:1" s="190" customFormat="1">
      <c r="A139" s="189"/>
    </row>
    <row r="140" spans="1:1" s="190" customFormat="1">
      <c r="A140" s="189"/>
    </row>
    <row r="141" spans="1:1" s="190" customFormat="1">
      <c r="A141" s="189"/>
    </row>
    <row r="142" spans="1:1" s="190" customFormat="1">
      <c r="A142" s="189"/>
    </row>
    <row r="143" spans="1:1" s="190" customFormat="1">
      <c r="A143" s="189"/>
    </row>
    <row r="144" spans="1:1" s="190" customFormat="1">
      <c r="A144" s="189"/>
    </row>
    <row r="145" spans="1:1" s="190" customFormat="1">
      <c r="A145" s="189"/>
    </row>
    <row r="146" spans="1:1" s="190" customFormat="1">
      <c r="A146" s="189"/>
    </row>
    <row r="147" spans="1:1" s="190" customFormat="1">
      <c r="A147" s="189"/>
    </row>
    <row r="148" spans="1:1" s="190" customFormat="1">
      <c r="A148" s="189"/>
    </row>
    <row r="149" spans="1:1" s="190" customFormat="1">
      <c r="A149" s="189"/>
    </row>
    <row r="150" spans="1:1" s="190" customFormat="1">
      <c r="A150" s="189"/>
    </row>
    <row r="151" spans="1:1" s="190" customFormat="1">
      <c r="A151" s="189"/>
    </row>
    <row r="152" spans="1:1" s="190" customFormat="1">
      <c r="A152" s="189"/>
    </row>
    <row r="153" spans="1:1" s="190" customFormat="1">
      <c r="A153" s="189"/>
    </row>
    <row r="154" spans="1:1" s="190" customFormat="1">
      <c r="A154" s="189"/>
    </row>
    <row r="155" spans="1:1" s="190" customFormat="1">
      <c r="A155" s="189"/>
    </row>
    <row r="156" spans="1:1" s="190" customFormat="1">
      <c r="A156" s="189"/>
    </row>
    <row r="157" spans="1:1" s="190" customFormat="1">
      <c r="A157" s="189"/>
    </row>
    <row r="158" spans="1:1" s="190" customFormat="1">
      <c r="A158" s="189"/>
    </row>
    <row r="159" spans="1:1" s="190" customFormat="1">
      <c r="A159" s="189"/>
    </row>
    <row r="160" spans="1:1" s="190" customFormat="1">
      <c r="A160" s="189"/>
    </row>
    <row r="161" spans="1:1" s="190" customFormat="1">
      <c r="A161" s="189"/>
    </row>
    <row r="162" spans="1:1" s="190" customFormat="1">
      <c r="A162" s="189"/>
    </row>
    <row r="163" spans="1:1" s="190" customFormat="1">
      <c r="A163" s="189"/>
    </row>
    <row r="164" spans="1:1" s="190" customFormat="1">
      <c r="A164" s="189"/>
    </row>
    <row r="165" spans="1:1" s="190" customFormat="1">
      <c r="A165" s="189"/>
    </row>
    <row r="166" spans="1:1" s="190" customFormat="1">
      <c r="A166" s="189"/>
    </row>
    <row r="167" spans="1:1" s="190" customFormat="1">
      <c r="A167" s="189"/>
    </row>
    <row r="168" spans="1:1" s="190" customFormat="1">
      <c r="A168" s="189"/>
    </row>
    <row r="169" spans="1:1" s="190" customFormat="1">
      <c r="A169" s="189"/>
    </row>
    <row r="170" spans="1:1" s="190" customFormat="1">
      <c r="A170" s="189"/>
    </row>
    <row r="171" spans="1:1" s="190" customFormat="1">
      <c r="A171" s="189"/>
    </row>
    <row r="172" spans="1:1" s="190" customFormat="1">
      <c r="A172" s="189"/>
    </row>
    <row r="173" spans="1:1" s="190" customFormat="1">
      <c r="A173" s="189"/>
    </row>
    <row r="174" spans="1:1" s="190" customFormat="1">
      <c r="A174" s="189"/>
    </row>
    <row r="175" spans="1:1" s="190" customFormat="1">
      <c r="A175" s="189"/>
    </row>
    <row r="176" spans="1:1" s="190" customFormat="1">
      <c r="A176" s="189"/>
    </row>
    <row r="177" spans="1:1" s="190" customFormat="1">
      <c r="A177" s="189"/>
    </row>
    <row r="178" spans="1:1" s="190" customFormat="1">
      <c r="A178" s="189"/>
    </row>
    <row r="179" spans="1:1" s="190" customFormat="1">
      <c r="A179" s="189"/>
    </row>
    <row r="180" spans="1:1" s="190" customFormat="1">
      <c r="A180" s="189"/>
    </row>
    <row r="181" spans="1:1" s="190" customFormat="1">
      <c r="A181" s="189"/>
    </row>
    <row r="182" spans="1:1" s="190" customFormat="1">
      <c r="A182" s="189"/>
    </row>
    <row r="183" spans="1:1" s="190" customFormat="1">
      <c r="A183" s="189"/>
    </row>
    <row r="184" spans="1:1" s="190" customFormat="1">
      <c r="A184" s="189"/>
    </row>
    <row r="185" spans="1:1" s="190" customFormat="1">
      <c r="A185" s="189"/>
    </row>
    <row r="186" spans="1:1" s="190" customFormat="1">
      <c r="A186" s="189"/>
    </row>
    <row r="187" spans="1:1" s="190" customFormat="1">
      <c r="A187" s="189"/>
    </row>
    <row r="188" spans="1:1" s="190" customFormat="1">
      <c r="A188" s="189"/>
    </row>
    <row r="189" spans="1:1" s="190" customFormat="1">
      <c r="A189" s="189"/>
    </row>
    <row r="190" spans="1:1" s="190" customFormat="1">
      <c r="A190" s="189"/>
    </row>
    <row r="191" spans="1:1" s="190" customFormat="1">
      <c r="A191" s="189"/>
    </row>
    <row r="192" spans="1:1" s="190" customFormat="1">
      <c r="A192" s="189"/>
    </row>
    <row r="193" spans="1:1" s="190" customFormat="1">
      <c r="A193" s="189"/>
    </row>
    <row r="194" spans="1:1" s="190" customFormat="1">
      <c r="A194" s="189"/>
    </row>
    <row r="195" spans="1:1" s="190" customFormat="1">
      <c r="A195" s="189"/>
    </row>
    <row r="196" spans="1:1" s="190" customFormat="1">
      <c r="A196" s="189"/>
    </row>
    <row r="197" spans="1:1" s="190" customFormat="1">
      <c r="A197" s="189"/>
    </row>
    <row r="198" spans="1:1" s="190" customFormat="1">
      <c r="A198" s="189"/>
    </row>
    <row r="199" spans="1:1" s="190" customFormat="1">
      <c r="A199" s="189"/>
    </row>
    <row r="200" spans="1:1" s="190" customFormat="1">
      <c r="A200" s="189"/>
    </row>
    <row r="201" spans="1:1" s="190" customFormat="1">
      <c r="A201" s="189"/>
    </row>
    <row r="202" spans="1:1" s="190" customFormat="1">
      <c r="A202" s="189"/>
    </row>
    <row r="203" spans="1:1" s="190" customFormat="1">
      <c r="A203" s="189"/>
    </row>
    <row r="204" spans="1:1" s="190" customFormat="1">
      <c r="A204" s="189"/>
    </row>
    <row r="205" spans="1:1" s="190" customFormat="1">
      <c r="A205" s="189"/>
    </row>
    <row r="206" spans="1:1" s="190" customFormat="1">
      <c r="A206" s="189"/>
    </row>
    <row r="207" spans="1:1" s="190" customFormat="1">
      <c r="A207" s="189"/>
    </row>
    <row r="208" spans="1:1" s="190" customFormat="1">
      <c r="A208" s="189"/>
    </row>
    <row r="209" spans="1:1" s="190" customFormat="1">
      <c r="A209" s="189"/>
    </row>
    <row r="210" spans="1:1" s="190" customFormat="1">
      <c r="A210" s="189"/>
    </row>
    <row r="211" spans="1:1" s="190" customFormat="1">
      <c r="A211" s="189"/>
    </row>
    <row r="212" spans="1:1" s="190" customFormat="1">
      <c r="A212" s="189"/>
    </row>
    <row r="213" spans="1:1" s="190" customFormat="1">
      <c r="A213" s="189"/>
    </row>
    <row r="214" spans="1:1" s="190" customFormat="1">
      <c r="A214" s="189"/>
    </row>
    <row r="215" spans="1:1" s="190" customFormat="1">
      <c r="A215" s="189"/>
    </row>
    <row r="216" spans="1:1" s="190" customFormat="1">
      <c r="A216" s="189"/>
    </row>
    <row r="217" spans="1:1" s="190" customFormat="1">
      <c r="A217" s="189"/>
    </row>
    <row r="218" spans="1:1" s="190" customFormat="1">
      <c r="A218" s="189"/>
    </row>
    <row r="219" spans="1:1" s="190" customFormat="1">
      <c r="A219" s="189"/>
    </row>
    <row r="220" spans="1:1" s="190" customFormat="1">
      <c r="A220" s="189"/>
    </row>
    <row r="221" spans="1:1" s="190" customFormat="1">
      <c r="A221" s="189"/>
    </row>
    <row r="222" spans="1:1" s="190" customFormat="1">
      <c r="A222" s="189"/>
    </row>
    <row r="223" spans="1:1" s="190" customFormat="1">
      <c r="A223" s="189"/>
    </row>
    <row r="224" spans="1:1" s="190" customFormat="1">
      <c r="A224" s="189"/>
    </row>
    <row r="225" spans="1:1" s="190" customFormat="1">
      <c r="A225" s="189"/>
    </row>
    <row r="226" spans="1:1" s="190" customFormat="1">
      <c r="A226" s="189"/>
    </row>
    <row r="227" spans="1:1" s="190" customFormat="1">
      <c r="A227" s="189"/>
    </row>
    <row r="228" spans="1:1" s="190" customFormat="1">
      <c r="A228" s="189"/>
    </row>
    <row r="229" spans="1:1" s="190" customFormat="1">
      <c r="A229" s="189"/>
    </row>
    <row r="230" spans="1:1" s="190" customFormat="1">
      <c r="A230" s="189"/>
    </row>
    <row r="231" spans="1:1" s="190" customFormat="1">
      <c r="A231" s="189"/>
    </row>
    <row r="232" spans="1:1" s="190" customFormat="1">
      <c r="A232" s="189"/>
    </row>
    <row r="233" spans="1:1" s="190" customFormat="1">
      <c r="A233" s="189"/>
    </row>
    <row r="234" spans="1:1" s="190" customFormat="1">
      <c r="A234" s="189"/>
    </row>
    <row r="235" spans="1:1" s="190" customFormat="1">
      <c r="A235" s="189"/>
    </row>
    <row r="236" spans="1:1" s="190" customFormat="1">
      <c r="A236" s="189"/>
    </row>
    <row r="237" spans="1:1" s="192" customFormat="1">
      <c r="A237" s="191"/>
    </row>
    <row r="238" spans="1:1" s="192" customFormat="1">
      <c r="A238" s="191"/>
    </row>
    <row r="239" spans="1:1" s="192" customFormat="1">
      <c r="A239" s="191"/>
    </row>
    <row r="240" spans="1:1" s="192" customFormat="1">
      <c r="A240" s="191"/>
    </row>
    <row r="241" spans="1:1" s="192" customFormat="1">
      <c r="A241" s="191"/>
    </row>
    <row r="242" spans="1:1" s="192" customFormat="1">
      <c r="A242" s="191"/>
    </row>
    <row r="243" spans="1:1" s="192" customFormat="1">
      <c r="A243" s="191"/>
    </row>
    <row r="244" spans="1:1" s="192" customFormat="1">
      <c r="A244" s="191"/>
    </row>
    <row r="245" spans="1:1" s="192" customFormat="1">
      <c r="A245" s="191"/>
    </row>
    <row r="246" spans="1:1" s="192" customFormat="1">
      <c r="A246" s="191"/>
    </row>
    <row r="247" spans="1:1" s="192" customFormat="1">
      <c r="A247" s="191"/>
    </row>
    <row r="248" spans="1:1" s="192" customFormat="1">
      <c r="A248" s="191"/>
    </row>
    <row r="249" spans="1:1" s="192" customFormat="1">
      <c r="A249" s="191"/>
    </row>
    <row r="250" spans="1:1" s="192" customFormat="1">
      <c r="A250" s="191"/>
    </row>
    <row r="251" spans="1:1" s="192" customFormat="1">
      <c r="A251" s="191"/>
    </row>
    <row r="252" spans="1:1" s="192" customFormat="1">
      <c r="A252" s="191"/>
    </row>
    <row r="253" spans="1:1" s="192" customFormat="1">
      <c r="A253" s="191"/>
    </row>
    <row r="254" spans="1:1" s="192" customFormat="1">
      <c r="A254" s="191"/>
    </row>
    <row r="255" spans="1:1" s="192" customFormat="1">
      <c r="A255" s="191"/>
    </row>
    <row r="256" spans="1:1" s="192" customFormat="1">
      <c r="A256" s="191"/>
    </row>
    <row r="257" spans="1:1" s="192" customFormat="1">
      <c r="A257" s="191"/>
    </row>
    <row r="258" spans="1:1" s="192" customFormat="1">
      <c r="A258" s="191"/>
    </row>
    <row r="259" spans="1:1" s="192" customFormat="1">
      <c r="A259" s="191"/>
    </row>
    <row r="260" spans="1:1" s="192" customFormat="1">
      <c r="A260" s="191"/>
    </row>
    <row r="261" spans="1:1" s="192" customFormat="1">
      <c r="A261" s="191"/>
    </row>
    <row r="262" spans="1:1" s="192" customFormat="1">
      <c r="A262" s="191"/>
    </row>
    <row r="263" spans="1:1" s="192" customFormat="1">
      <c r="A263" s="191"/>
    </row>
    <row r="264" spans="1:1" s="192" customFormat="1">
      <c r="A264" s="191"/>
    </row>
    <row r="265" spans="1:1" s="192" customFormat="1">
      <c r="A265" s="191"/>
    </row>
    <row r="266" spans="1:1" s="192" customFormat="1">
      <c r="A266" s="191"/>
    </row>
    <row r="267" spans="1:1" s="192" customFormat="1">
      <c r="A267" s="191"/>
    </row>
    <row r="268" spans="1:1" s="192" customFormat="1">
      <c r="A268" s="191"/>
    </row>
    <row r="269" spans="1:1" s="192" customFormat="1">
      <c r="A269" s="191"/>
    </row>
    <row r="270" spans="1:1" s="192" customFormat="1">
      <c r="A270" s="191"/>
    </row>
    <row r="271" spans="1:1" s="192" customFormat="1">
      <c r="A271" s="191"/>
    </row>
    <row r="272" spans="1:1" s="192" customFormat="1">
      <c r="A272" s="191"/>
    </row>
    <row r="273" spans="1:1" s="192" customFormat="1">
      <c r="A273" s="191"/>
    </row>
    <row r="274" spans="1:1" s="192" customFormat="1">
      <c r="A274" s="191"/>
    </row>
    <row r="275" spans="1:1" s="192" customFormat="1">
      <c r="A275" s="191"/>
    </row>
    <row r="276" spans="1:1" s="192" customFormat="1">
      <c r="A276" s="191"/>
    </row>
    <row r="277" spans="1:1" s="192" customFormat="1">
      <c r="A277" s="191"/>
    </row>
    <row r="278" spans="1:1" s="192" customFormat="1">
      <c r="A278" s="191"/>
    </row>
    <row r="279" spans="1:1" s="192" customFormat="1">
      <c r="A279" s="191"/>
    </row>
    <row r="280" spans="1:1" s="192" customFormat="1">
      <c r="A280" s="191"/>
    </row>
    <row r="281" spans="1:1" s="192" customFormat="1">
      <c r="A281" s="191"/>
    </row>
    <row r="282" spans="1:1" s="192" customFormat="1">
      <c r="A282" s="191"/>
    </row>
    <row r="283" spans="1:1" s="192" customFormat="1">
      <c r="A283" s="191"/>
    </row>
    <row r="284" spans="1:1" s="192" customFormat="1">
      <c r="A284" s="191"/>
    </row>
    <row r="285" spans="1:1" s="192" customFormat="1">
      <c r="A285" s="191"/>
    </row>
    <row r="286" spans="1:1" s="192" customFormat="1">
      <c r="A286" s="191"/>
    </row>
    <row r="287" spans="1:1" s="192" customFormat="1">
      <c r="A287" s="191"/>
    </row>
    <row r="288" spans="1:1" s="192" customFormat="1">
      <c r="A288" s="191"/>
    </row>
    <row r="289" spans="1:1" s="192" customFormat="1">
      <c r="A289" s="191"/>
    </row>
    <row r="290" spans="1:1" s="192" customFormat="1">
      <c r="A290" s="191"/>
    </row>
    <row r="291" spans="1:1" s="192" customFormat="1">
      <c r="A291" s="191"/>
    </row>
    <row r="292" spans="1:1" s="192" customFormat="1">
      <c r="A292" s="191"/>
    </row>
    <row r="293" spans="1:1" s="192" customFormat="1">
      <c r="A293" s="191"/>
    </row>
    <row r="294" spans="1:1" s="192" customFormat="1">
      <c r="A294" s="191"/>
    </row>
    <row r="295" spans="1:1" s="192" customFormat="1">
      <c r="A295" s="191"/>
    </row>
    <row r="296" spans="1:1" s="192" customFormat="1">
      <c r="A296" s="191"/>
    </row>
    <row r="297" spans="1:1" s="192" customFormat="1">
      <c r="A297" s="191"/>
    </row>
    <row r="298" spans="1:1" s="192" customFormat="1">
      <c r="A298" s="191"/>
    </row>
    <row r="299" spans="1:1" s="192" customFormat="1">
      <c r="A299" s="191"/>
    </row>
    <row r="300" spans="1:1" s="192" customFormat="1">
      <c r="A300" s="191"/>
    </row>
    <row r="301" spans="1:1" s="192" customFormat="1">
      <c r="A301" s="191"/>
    </row>
    <row r="302" spans="1:1" s="192" customFormat="1">
      <c r="A302" s="191"/>
    </row>
    <row r="303" spans="1:1" s="192" customFormat="1">
      <c r="A303" s="191"/>
    </row>
    <row r="304" spans="1:1" s="192" customFormat="1">
      <c r="A304" s="191"/>
    </row>
    <row r="305" spans="1:1" s="192" customFormat="1">
      <c r="A305" s="191"/>
    </row>
    <row r="306" spans="1:1" s="192" customFormat="1">
      <c r="A306" s="191"/>
    </row>
    <row r="307" spans="1:1" s="192" customFormat="1">
      <c r="A307" s="191"/>
    </row>
    <row r="308" spans="1:1" s="192" customFormat="1">
      <c r="A308" s="191"/>
    </row>
    <row r="309" spans="1:1" s="192" customFormat="1">
      <c r="A309" s="191"/>
    </row>
    <row r="310" spans="1:1" s="192" customFormat="1">
      <c r="A310" s="191"/>
    </row>
    <row r="311" spans="1:1" s="192" customFormat="1">
      <c r="A311" s="191"/>
    </row>
    <row r="312" spans="1:1" s="192" customFormat="1">
      <c r="A312" s="191"/>
    </row>
    <row r="313" spans="1:1" s="192" customFormat="1">
      <c r="A313" s="191"/>
    </row>
    <row r="314" spans="1:1" s="192" customFormat="1">
      <c r="A314" s="191"/>
    </row>
    <row r="315" spans="1:1" s="192" customFormat="1">
      <c r="A315" s="191"/>
    </row>
    <row r="316" spans="1:1" s="192" customFormat="1">
      <c r="A316" s="191"/>
    </row>
    <row r="317" spans="1:1" s="192" customFormat="1">
      <c r="A317" s="191"/>
    </row>
    <row r="318" spans="1:1" s="192" customFormat="1">
      <c r="A318" s="191"/>
    </row>
    <row r="319" spans="1:1" s="192" customFormat="1">
      <c r="A319" s="191"/>
    </row>
    <row r="320" spans="1:1" s="192" customFormat="1">
      <c r="A320" s="191"/>
    </row>
    <row r="321" spans="1:1" s="192" customFormat="1">
      <c r="A321" s="191"/>
    </row>
    <row r="322" spans="1:1" s="192" customFormat="1">
      <c r="A322" s="191"/>
    </row>
    <row r="323" spans="1:1" s="192" customFormat="1">
      <c r="A323" s="191"/>
    </row>
    <row r="324" spans="1:1" s="192" customFormat="1">
      <c r="A324" s="191"/>
    </row>
    <row r="325" spans="1:1" s="192" customFormat="1">
      <c r="A325" s="191"/>
    </row>
    <row r="326" spans="1:1" s="192" customFormat="1">
      <c r="A326" s="191"/>
    </row>
    <row r="327" spans="1:1" s="192" customFormat="1">
      <c r="A327" s="191"/>
    </row>
    <row r="328" spans="1:1" s="192" customFormat="1">
      <c r="A328" s="191"/>
    </row>
    <row r="329" spans="1:1" s="192" customFormat="1">
      <c r="A329" s="191"/>
    </row>
    <row r="330" spans="1:1" s="192" customFormat="1">
      <c r="A330" s="191"/>
    </row>
    <row r="331" spans="1:1" s="192" customFormat="1">
      <c r="A331" s="191"/>
    </row>
    <row r="332" spans="1:1" s="192" customFormat="1">
      <c r="A332" s="191"/>
    </row>
    <row r="333" spans="1:1" s="192" customFormat="1">
      <c r="A333" s="191"/>
    </row>
    <row r="334" spans="1:1" s="192" customFormat="1">
      <c r="A334" s="191"/>
    </row>
    <row r="335" spans="1:1" s="192" customFormat="1">
      <c r="A335" s="191"/>
    </row>
    <row r="336" spans="1:1" s="192" customFormat="1">
      <c r="A336" s="191"/>
    </row>
    <row r="337" spans="1:1" s="192" customFormat="1">
      <c r="A337" s="191"/>
    </row>
    <row r="338" spans="1:1" s="192" customFormat="1">
      <c r="A338" s="191"/>
    </row>
    <row r="339" spans="1:1" s="192" customFormat="1">
      <c r="A339" s="191"/>
    </row>
    <row r="340" spans="1:1" s="192" customFormat="1">
      <c r="A340" s="191"/>
    </row>
    <row r="341" spans="1:1" s="192" customFormat="1">
      <c r="A341" s="191"/>
    </row>
    <row r="342" spans="1:1" s="192" customFormat="1">
      <c r="A342" s="191"/>
    </row>
    <row r="343" spans="1:1" s="192" customFormat="1">
      <c r="A343" s="191"/>
    </row>
    <row r="344" spans="1:1" s="192" customFormat="1">
      <c r="A344" s="191"/>
    </row>
    <row r="345" spans="1:1" s="192" customFormat="1">
      <c r="A345" s="191"/>
    </row>
    <row r="346" spans="1:1" s="192" customFormat="1">
      <c r="A346" s="191"/>
    </row>
    <row r="347" spans="1:1" s="192" customFormat="1">
      <c r="A347" s="191"/>
    </row>
    <row r="348" spans="1:1" s="192" customFormat="1">
      <c r="A348" s="191"/>
    </row>
    <row r="349" spans="1:1" s="192" customFormat="1">
      <c r="A349" s="191"/>
    </row>
    <row r="350" spans="1:1" s="192" customFormat="1">
      <c r="A350" s="191"/>
    </row>
    <row r="351" spans="1:1" s="192" customFormat="1">
      <c r="A351" s="191"/>
    </row>
    <row r="352" spans="1:1" s="192" customFormat="1">
      <c r="A352" s="191"/>
    </row>
    <row r="353" spans="1:1" s="192" customFormat="1">
      <c r="A353" s="191"/>
    </row>
    <row r="354" spans="1:1" s="192" customFormat="1">
      <c r="A354" s="191"/>
    </row>
    <row r="355" spans="1:1" s="192" customFormat="1">
      <c r="A355" s="191"/>
    </row>
    <row r="356" spans="1:1" s="192" customFormat="1">
      <c r="A356" s="191"/>
    </row>
    <row r="357" spans="1:1" s="192" customFormat="1">
      <c r="A357" s="191"/>
    </row>
    <row r="358" spans="1:1" s="192" customFormat="1">
      <c r="A358" s="191"/>
    </row>
    <row r="359" spans="1:1" s="192" customFormat="1">
      <c r="A359" s="191"/>
    </row>
    <row r="360" spans="1:1" s="192" customFormat="1">
      <c r="A360" s="191"/>
    </row>
    <row r="361" spans="1:1" s="192" customFormat="1">
      <c r="A361" s="191"/>
    </row>
    <row r="362" spans="1:1" s="192" customFormat="1">
      <c r="A362" s="191"/>
    </row>
    <row r="363" spans="1:1" s="192" customFormat="1">
      <c r="A363" s="191"/>
    </row>
    <row r="364" spans="1:1" s="192" customFormat="1">
      <c r="A364" s="191"/>
    </row>
    <row r="365" spans="1:1" s="192" customFormat="1">
      <c r="A365" s="191"/>
    </row>
    <row r="366" spans="1:1" s="192" customFormat="1">
      <c r="A366" s="191"/>
    </row>
    <row r="367" spans="1:1" s="192" customFormat="1">
      <c r="A367" s="191"/>
    </row>
    <row r="368" spans="1:1" s="192" customFormat="1">
      <c r="A368" s="191"/>
    </row>
    <row r="369" spans="1:1" s="192" customFormat="1">
      <c r="A369" s="191"/>
    </row>
    <row r="370" spans="1:1" s="192" customFormat="1">
      <c r="A370" s="191"/>
    </row>
    <row r="371" spans="1:1" s="192" customFormat="1">
      <c r="A371" s="191"/>
    </row>
    <row r="372" spans="1:1" s="192" customFormat="1">
      <c r="A372" s="191"/>
    </row>
    <row r="373" spans="1:1" s="192" customFormat="1">
      <c r="A373" s="191"/>
    </row>
    <row r="374" spans="1:1" s="192" customFormat="1">
      <c r="A374" s="191"/>
    </row>
    <row r="375" spans="1:1" s="192" customFormat="1">
      <c r="A375" s="191"/>
    </row>
    <row r="376" spans="1:1" s="192" customFormat="1">
      <c r="A376" s="191"/>
    </row>
    <row r="377" spans="1:1" s="192" customFormat="1">
      <c r="A377" s="191"/>
    </row>
    <row r="378" spans="1:1" s="192" customFormat="1">
      <c r="A378" s="191"/>
    </row>
    <row r="379" spans="1:1" s="192" customFormat="1">
      <c r="A379" s="191"/>
    </row>
    <row r="380" spans="1:1" s="192" customFormat="1">
      <c r="A380" s="191"/>
    </row>
    <row r="381" spans="1:1" s="192" customFormat="1">
      <c r="A381" s="191"/>
    </row>
    <row r="382" spans="1:1" s="192" customFormat="1">
      <c r="A382" s="191"/>
    </row>
    <row r="383" spans="1:1" s="192" customFormat="1">
      <c r="A383" s="191"/>
    </row>
    <row r="384" spans="1:1" s="192" customFormat="1">
      <c r="A384" s="191"/>
    </row>
    <row r="385" spans="1:1" s="192" customFormat="1">
      <c r="A385" s="191"/>
    </row>
    <row r="386" spans="1:1" s="192" customFormat="1">
      <c r="A386" s="191"/>
    </row>
    <row r="387" spans="1:1" s="192" customFormat="1">
      <c r="A387" s="191"/>
    </row>
    <row r="388" spans="1:1" s="192" customFormat="1">
      <c r="A388" s="191"/>
    </row>
    <row r="389" spans="1:1" s="192" customFormat="1">
      <c r="A389" s="191"/>
    </row>
    <row r="390" spans="1:1" s="192" customFormat="1">
      <c r="A390" s="191"/>
    </row>
    <row r="391" spans="1:1" s="192" customFormat="1">
      <c r="A391" s="191"/>
    </row>
    <row r="392" spans="1:1" s="192" customFormat="1">
      <c r="A392" s="191"/>
    </row>
    <row r="393" spans="1:1" s="192" customFormat="1">
      <c r="A393" s="191"/>
    </row>
    <row r="394" spans="1:1" s="192" customFormat="1">
      <c r="A394" s="191"/>
    </row>
    <row r="395" spans="1:1" s="192" customFormat="1">
      <c r="A395" s="191"/>
    </row>
    <row r="396" spans="1:1" s="192" customFormat="1">
      <c r="A396" s="191"/>
    </row>
    <row r="397" spans="1:1" s="192" customFormat="1">
      <c r="A397" s="191"/>
    </row>
    <row r="398" spans="1:1" s="192" customFormat="1">
      <c r="A398" s="191"/>
    </row>
    <row r="399" spans="1:1" s="192" customFormat="1">
      <c r="A399" s="191"/>
    </row>
    <row r="400" spans="1:1" s="192" customFormat="1">
      <c r="A400" s="191"/>
    </row>
    <row r="401" spans="1:1" s="192" customFormat="1">
      <c r="A401" s="191"/>
    </row>
    <row r="402" spans="1:1" s="192" customFormat="1">
      <c r="A402" s="191"/>
    </row>
    <row r="403" spans="1:1" s="192" customFormat="1">
      <c r="A403" s="191"/>
    </row>
    <row r="404" spans="1:1" s="192" customFormat="1">
      <c r="A404" s="191"/>
    </row>
    <row r="405" spans="1:1" s="192" customFormat="1">
      <c r="A405" s="191"/>
    </row>
    <row r="406" spans="1:1" s="192" customFormat="1">
      <c r="A406" s="191"/>
    </row>
    <row r="407" spans="1:1" s="192" customFormat="1">
      <c r="A407" s="191"/>
    </row>
    <row r="408" spans="1:1" s="192" customFormat="1">
      <c r="A408" s="191"/>
    </row>
    <row r="409" spans="1:1" s="192" customFormat="1">
      <c r="A409" s="191"/>
    </row>
    <row r="410" spans="1:1" s="192" customFormat="1">
      <c r="A410" s="191"/>
    </row>
    <row r="411" spans="1:1" s="192" customFormat="1">
      <c r="A411" s="191"/>
    </row>
    <row r="412" spans="1:1" s="192" customFormat="1">
      <c r="A412" s="191"/>
    </row>
    <row r="413" spans="1:1" s="192" customFormat="1">
      <c r="A413" s="191"/>
    </row>
    <row r="414" spans="1:1" s="192" customFormat="1">
      <c r="A414" s="191"/>
    </row>
    <row r="415" spans="1:1" s="192" customFormat="1">
      <c r="A415" s="191"/>
    </row>
    <row r="416" spans="1:1" s="192" customFormat="1">
      <c r="A416" s="191"/>
    </row>
    <row r="417" spans="1:1" s="192" customFormat="1">
      <c r="A417" s="191"/>
    </row>
    <row r="418" spans="1:1" s="192" customFormat="1">
      <c r="A418" s="191"/>
    </row>
    <row r="419" spans="1:1" s="192" customFormat="1">
      <c r="A419" s="191"/>
    </row>
    <row r="420" spans="1:1" s="192" customFormat="1">
      <c r="A420" s="191"/>
    </row>
    <row r="421" spans="1:1" s="192" customFormat="1">
      <c r="A421" s="191"/>
    </row>
    <row r="422" spans="1:1" s="192" customFormat="1">
      <c r="A422" s="191"/>
    </row>
    <row r="423" spans="1:1" s="192" customFormat="1">
      <c r="A423" s="191"/>
    </row>
    <row r="424" spans="1:1" s="192" customFormat="1">
      <c r="A424" s="191"/>
    </row>
    <row r="425" spans="1:1" s="192" customFormat="1">
      <c r="A425" s="191"/>
    </row>
    <row r="426" spans="1:1" s="192" customFormat="1">
      <c r="A426" s="191"/>
    </row>
    <row r="427" spans="1:1" s="192" customFormat="1">
      <c r="A427" s="191"/>
    </row>
    <row r="428" spans="1:1" s="192" customFormat="1">
      <c r="A428" s="191"/>
    </row>
    <row r="429" spans="1:1" s="192" customFormat="1">
      <c r="A429" s="191"/>
    </row>
    <row r="430" spans="1:1" s="192" customFormat="1">
      <c r="A430" s="191"/>
    </row>
    <row r="431" spans="1:1" s="192" customFormat="1">
      <c r="A431" s="191"/>
    </row>
    <row r="432" spans="1:1" s="192" customFormat="1">
      <c r="A432" s="191"/>
    </row>
    <row r="433" spans="1:1" s="192" customFormat="1">
      <c r="A433" s="191"/>
    </row>
    <row r="434" spans="1:1" s="192" customFormat="1">
      <c r="A434" s="191"/>
    </row>
    <row r="435" spans="1:1" s="192" customFormat="1">
      <c r="A435" s="191"/>
    </row>
    <row r="436" spans="1:1" s="192" customFormat="1">
      <c r="A436" s="191"/>
    </row>
    <row r="437" spans="1:1" s="192" customFormat="1">
      <c r="A437" s="191"/>
    </row>
    <row r="438" spans="1:1" s="192" customFormat="1">
      <c r="A438" s="191"/>
    </row>
    <row r="439" spans="1:1" s="192" customFormat="1">
      <c r="A439" s="191"/>
    </row>
    <row r="440" spans="1:1" s="192" customFormat="1">
      <c r="A440" s="191"/>
    </row>
    <row r="441" spans="1:1" s="192" customFormat="1">
      <c r="A441" s="191"/>
    </row>
    <row r="442" spans="1:1" s="192" customFormat="1">
      <c r="A442" s="191"/>
    </row>
    <row r="443" spans="1:1" s="192" customFormat="1">
      <c r="A443" s="191"/>
    </row>
    <row r="444" spans="1:1" s="192" customFormat="1">
      <c r="A444" s="191"/>
    </row>
    <row r="445" spans="1:1" s="192" customFormat="1">
      <c r="A445" s="191"/>
    </row>
    <row r="446" spans="1:1" s="192" customFormat="1">
      <c r="A446" s="191"/>
    </row>
    <row r="447" spans="1:1" s="192" customFormat="1">
      <c r="A447" s="191"/>
    </row>
    <row r="448" spans="1:1" s="192" customFormat="1">
      <c r="A448" s="191"/>
    </row>
    <row r="449" spans="1:1" s="192" customFormat="1">
      <c r="A449" s="191"/>
    </row>
    <row r="450" spans="1:1" s="192" customFormat="1">
      <c r="A450" s="191"/>
    </row>
    <row r="451" spans="1:1" s="192" customFormat="1">
      <c r="A451" s="191"/>
    </row>
    <row r="452" spans="1:1" s="192" customFormat="1">
      <c r="A452" s="191"/>
    </row>
    <row r="453" spans="1:1" s="192" customFormat="1">
      <c r="A453" s="191"/>
    </row>
    <row r="454" spans="1:1" s="192" customFormat="1">
      <c r="A454" s="191"/>
    </row>
    <row r="455" spans="1:1" s="192" customFormat="1">
      <c r="A455" s="191"/>
    </row>
    <row r="456" spans="1:1" s="192" customFormat="1">
      <c r="A456" s="191"/>
    </row>
    <row r="457" spans="1:1" s="192" customFormat="1">
      <c r="A457" s="191"/>
    </row>
    <row r="458" spans="1:1" s="192" customFormat="1">
      <c r="A458" s="191"/>
    </row>
    <row r="459" spans="1:1" s="192" customFormat="1">
      <c r="A459" s="191"/>
    </row>
    <row r="460" spans="1:1" s="192" customFormat="1">
      <c r="A460" s="191"/>
    </row>
    <row r="461" spans="1:1" s="192" customFormat="1">
      <c r="A461" s="191"/>
    </row>
    <row r="462" spans="1:1" s="192" customFormat="1">
      <c r="A462" s="191"/>
    </row>
    <row r="463" spans="1:1" s="192" customFormat="1">
      <c r="A463" s="191"/>
    </row>
    <row r="464" spans="1:1" s="192" customFormat="1">
      <c r="A464" s="191"/>
    </row>
    <row r="465" spans="1:1" s="192" customFormat="1">
      <c r="A465" s="191"/>
    </row>
    <row r="466" spans="1:1" s="192" customFormat="1">
      <c r="A466" s="191"/>
    </row>
    <row r="467" spans="1:1" s="192" customFormat="1">
      <c r="A467" s="191"/>
    </row>
    <row r="468" spans="1:1" s="192" customFormat="1">
      <c r="A468" s="191"/>
    </row>
    <row r="469" spans="1:1" s="192" customFormat="1">
      <c r="A469" s="191"/>
    </row>
    <row r="470" spans="1:1" s="192" customFormat="1">
      <c r="A470" s="191"/>
    </row>
    <row r="471" spans="1:1" s="192" customFormat="1">
      <c r="A471" s="191"/>
    </row>
    <row r="472" spans="1:1" s="192" customFormat="1">
      <c r="A472" s="191"/>
    </row>
    <row r="473" spans="1:1" s="192" customFormat="1">
      <c r="A473" s="191"/>
    </row>
    <row r="474" spans="1:1" s="192" customFormat="1">
      <c r="A474" s="191"/>
    </row>
    <row r="475" spans="1:1" s="192" customFormat="1">
      <c r="A475" s="191"/>
    </row>
    <row r="476" spans="1:1" s="192" customFormat="1">
      <c r="A476" s="191"/>
    </row>
  </sheetData>
  <mergeCells count="99">
    <mergeCell ref="B86:D86"/>
    <mergeCell ref="B81:D81"/>
    <mergeCell ref="B82:D82"/>
    <mergeCell ref="B83:D83"/>
    <mergeCell ref="B84:D84"/>
    <mergeCell ref="B85:D85"/>
    <mergeCell ref="B76:D76"/>
    <mergeCell ref="B77:D77"/>
    <mergeCell ref="B78:D78"/>
    <mergeCell ref="B79:D79"/>
    <mergeCell ref="B80:D80"/>
    <mergeCell ref="B124:C124"/>
    <mergeCell ref="B123:C123"/>
    <mergeCell ref="B111:C111"/>
    <mergeCell ref="B112:C112"/>
    <mergeCell ref="B113:C113"/>
    <mergeCell ref="B115:C115"/>
    <mergeCell ref="B116:C116"/>
    <mergeCell ref="B118:C118"/>
    <mergeCell ref="B114:C114"/>
    <mergeCell ref="B117:C117"/>
    <mergeCell ref="B110:C110"/>
    <mergeCell ref="B105:C105"/>
    <mergeCell ref="B58:C61"/>
    <mergeCell ref="D58:D59"/>
    <mergeCell ref="E58:F58"/>
    <mergeCell ref="B87:D87"/>
    <mergeCell ref="B88:D88"/>
    <mergeCell ref="B89:D89"/>
    <mergeCell ref="B90:D90"/>
    <mergeCell ref="B91:D91"/>
    <mergeCell ref="B92:D92"/>
    <mergeCell ref="D64:D65"/>
    <mergeCell ref="E64:F64"/>
    <mergeCell ref="E65:F65"/>
    <mergeCell ref="B93:D93"/>
    <mergeCell ref="B94:D94"/>
    <mergeCell ref="B66:G67"/>
    <mergeCell ref="B106:C106"/>
    <mergeCell ref="B107:C107"/>
    <mergeCell ref="B108:C108"/>
    <mergeCell ref="B109:C109"/>
    <mergeCell ref="B95:D95"/>
    <mergeCell ref="B96:D96"/>
    <mergeCell ref="B97:D97"/>
    <mergeCell ref="B98:D98"/>
    <mergeCell ref="B99:D99"/>
    <mergeCell ref="B100:D100"/>
    <mergeCell ref="B71:D71"/>
    <mergeCell ref="B72:D72"/>
    <mergeCell ref="B73:D73"/>
    <mergeCell ref="B74:D74"/>
    <mergeCell ref="B75:D75"/>
    <mergeCell ref="D60:D61"/>
    <mergeCell ref="E60:F60"/>
    <mergeCell ref="G60:G61"/>
    <mergeCell ref="E61:F61"/>
    <mergeCell ref="B57:D57"/>
    <mergeCell ref="E57:F57"/>
    <mergeCell ref="B47:C47"/>
    <mergeCell ref="B45:C45"/>
    <mergeCell ref="B46:C46"/>
    <mergeCell ref="G58:G59"/>
    <mergeCell ref="E59:F59"/>
    <mergeCell ref="B62:C65"/>
    <mergeCell ref="D62:D63"/>
    <mergeCell ref="E62:F62"/>
    <mergeCell ref="G62:G63"/>
    <mergeCell ref="E63:F63"/>
    <mergeCell ref="G64:G65"/>
    <mergeCell ref="C13:E13"/>
    <mergeCell ref="B23:C23"/>
    <mergeCell ref="F24:F25"/>
    <mergeCell ref="B24:B25"/>
    <mergeCell ref="G24:G25"/>
    <mergeCell ref="J103:L103"/>
    <mergeCell ref="M103:O103"/>
    <mergeCell ref="P103:R103"/>
    <mergeCell ref="J121:L121"/>
    <mergeCell ref="M121:O121"/>
    <mergeCell ref="P121:R121"/>
    <mergeCell ref="P104:P105"/>
    <mergeCell ref="Q104:Q105"/>
    <mergeCell ref="O104:O105"/>
    <mergeCell ref="R104:R105"/>
    <mergeCell ref="J104:J105"/>
    <mergeCell ref="K104:K105"/>
    <mergeCell ref="L104:L105"/>
    <mergeCell ref="M104:M105"/>
    <mergeCell ref="N104:N105"/>
    <mergeCell ref="O122:O123"/>
    <mergeCell ref="P122:P123"/>
    <mergeCell ref="Q122:Q123"/>
    <mergeCell ref="R122:R123"/>
    <mergeCell ref="J122:J123"/>
    <mergeCell ref="K122:K123"/>
    <mergeCell ref="L122:L123"/>
    <mergeCell ref="M122:M123"/>
    <mergeCell ref="N122:N123"/>
  </mergeCells>
  <printOptions horizontalCentered="1"/>
  <pageMargins left="0.70866141732283472" right="0.70866141732283472" top="0.43307086614173229" bottom="0.74803149606299213" header="0" footer="0.31496062992125984"/>
  <pageSetup orientation="portrait" r:id="rId1"/>
  <headerFooter>
    <oddFooter>&amp;L&amp;"-,Regular"&amp;9&amp;F&amp;C&amp;"-,Regular"&amp;9- DRAFT -&amp;R&amp;"-,Regular"&amp;9Page &amp;P of &amp;N</oddFooter>
  </headerFooter>
  <rowBreaks count="4" manualBreakCount="4">
    <brk id="20" max="16383" man="1"/>
    <brk id="50" max="16383" man="1"/>
    <brk id="68" max="16383" man="1"/>
    <brk id="102" max="16383" man="1"/>
  </rowBreaks>
  <drawing r:id="rId2"/>
</worksheet>
</file>

<file path=xl/worksheets/sheet4.xml><?xml version="1.0" encoding="utf-8"?>
<worksheet xmlns="http://schemas.openxmlformats.org/spreadsheetml/2006/main" xmlns:r="http://schemas.openxmlformats.org/officeDocument/2006/relationships">
  <sheetPr codeName="Sheet9"/>
  <dimension ref="A1:BW227"/>
  <sheetViews>
    <sheetView tabSelected="1" topLeftCell="A58" zoomScaleNormal="100" zoomScalePageLayoutView="85" workbookViewId="0">
      <selection activeCell="H88" sqref="H88"/>
    </sheetView>
  </sheetViews>
  <sheetFormatPr defaultRowHeight="12.75"/>
  <cols>
    <col min="1" max="1" width="10" style="35" customWidth="1"/>
    <col min="2" max="6" width="12.7109375" style="35" customWidth="1"/>
    <col min="7" max="7" width="12.7109375" style="5" customWidth="1"/>
    <col min="8" max="8" width="14.28515625" style="5" bestFit="1" customWidth="1"/>
    <col min="9" max="9" width="15" style="5" customWidth="1"/>
    <col min="10" max="10" width="15.28515625" style="5" customWidth="1"/>
    <col min="11" max="11" width="17.28515625" style="5" customWidth="1"/>
    <col min="12" max="12" width="12.140625" style="5" customWidth="1"/>
    <col min="13" max="13" width="13.140625" style="5" customWidth="1"/>
    <col min="14" max="14" width="17.5703125" style="5" customWidth="1"/>
    <col min="15" max="15" width="11.5703125" style="5" customWidth="1"/>
    <col min="16" max="16" width="12.7109375" style="5" customWidth="1"/>
    <col min="17" max="17" width="12.140625" style="5" customWidth="1"/>
    <col min="18" max="18" width="12.28515625" style="5" customWidth="1"/>
    <col min="19" max="53" width="9.140625" style="5"/>
    <col min="54" max="75" width="9.140625" style="6"/>
    <col min="76" max="89" width="9.140625" style="5" customWidth="1"/>
    <col min="90" max="16384" width="9.140625" style="5"/>
  </cols>
  <sheetData>
    <row r="1" spans="1:7" s="32" customFormat="1" ht="19.5" customHeight="1">
      <c r="A1" s="67"/>
      <c r="B1" s="67"/>
      <c r="C1" s="67"/>
      <c r="D1" s="198" t="s">
        <v>98</v>
      </c>
      <c r="E1" s="67"/>
      <c r="F1" s="67"/>
      <c r="G1" s="69"/>
    </row>
    <row r="2" spans="1:7" s="21" customFormat="1" ht="12.75" customHeight="1">
      <c r="A2" s="65"/>
      <c r="B2" s="65"/>
      <c r="C2" s="65"/>
      <c r="D2" s="151" t="s">
        <v>97</v>
      </c>
      <c r="E2" s="65"/>
      <c r="F2" s="65"/>
    </row>
    <row r="5" spans="1:7">
      <c r="A5" s="141" t="s">
        <v>288</v>
      </c>
      <c r="C5" s="35" t="s">
        <v>316</v>
      </c>
    </row>
    <row r="8" spans="1:7" s="121" customFormat="1">
      <c r="B8" s="120" t="s">
        <v>163</v>
      </c>
      <c r="C8" s="121" t="str">
        <f>'100-109'!D91</f>
        <v>MAGIC SPIRIT</v>
      </c>
    </row>
    <row r="9" spans="1:7" s="121" customFormat="1">
      <c r="B9" s="120" t="s">
        <v>164</v>
      </c>
      <c r="C9" s="122" t="s">
        <v>27</v>
      </c>
    </row>
    <row r="10" spans="1:7" s="121" customFormat="1">
      <c r="B10" s="120" t="s">
        <v>86</v>
      </c>
      <c r="C10" s="121" t="str">
        <f>'100-109'!D92</f>
        <v>Passenger Vessel</v>
      </c>
    </row>
    <row r="11" spans="1:7" s="121" customFormat="1">
      <c r="B11" s="120" t="s">
        <v>165</v>
      </c>
      <c r="C11" s="121" t="str">
        <f>'100-109'!C10</f>
        <v>Project 078-002</v>
      </c>
    </row>
    <row r="12" spans="1:7" s="121" customFormat="1">
      <c r="B12" s="120" t="s">
        <v>166</v>
      </c>
      <c r="C12" s="121" t="str">
        <f>'000'!E27</f>
        <v>Magic Yacht Charters</v>
      </c>
    </row>
    <row r="13" spans="1:7" s="121" customFormat="1">
      <c r="B13" s="120" t="s">
        <v>167</v>
      </c>
      <c r="C13" s="291" t="s">
        <v>483</v>
      </c>
      <c r="D13" s="291"/>
      <c r="E13" s="291"/>
      <c r="F13" s="154"/>
    </row>
    <row r="14" spans="1:7" s="121" customFormat="1">
      <c r="B14" s="120" t="s">
        <v>168</v>
      </c>
      <c r="C14" s="121" t="s">
        <v>484</v>
      </c>
    </row>
    <row r="15" spans="1:7" s="121" customFormat="1">
      <c r="B15" s="120" t="s">
        <v>169</v>
      </c>
      <c r="C15" s="121" t="s">
        <v>486</v>
      </c>
    </row>
    <row r="16" spans="1:7" s="121" customFormat="1">
      <c r="C16" s="121" t="s">
        <v>487</v>
      </c>
    </row>
    <row r="17" spans="1:17" s="121" customFormat="1">
      <c r="C17" s="121" t="s">
        <v>485</v>
      </c>
    </row>
    <row r="18" spans="1:17" s="121" customFormat="1">
      <c r="C18" s="121" t="s">
        <v>693</v>
      </c>
    </row>
    <row r="19" spans="1:17" s="121" customFormat="1">
      <c r="C19" s="121" t="s">
        <v>694</v>
      </c>
    </row>
    <row r="20" spans="1:17" s="121" customFormat="1"/>
    <row r="21" spans="1:17" s="121" customFormat="1">
      <c r="A21" s="153" t="s">
        <v>350</v>
      </c>
      <c r="H21" s="121" t="s">
        <v>561</v>
      </c>
    </row>
    <row r="22" spans="1:17" s="121" customFormat="1"/>
    <row r="23" spans="1:17" s="121" customFormat="1">
      <c r="B23" s="188"/>
      <c r="C23" s="289" t="s">
        <v>394</v>
      </c>
      <c r="D23" s="289"/>
      <c r="E23" s="289"/>
      <c r="F23" s="289"/>
      <c r="G23" s="164"/>
      <c r="H23" s="188"/>
      <c r="I23" s="286" t="s">
        <v>546</v>
      </c>
      <c r="J23" s="286" t="s">
        <v>549</v>
      </c>
      <c r="K23" s="286" t="s">
        <v>550</v>
      </c>
      <c r="M23" s="121" t="s">
        <v>667</v>
      </c>
    </row>
    <row r="24" spans="1:17" s="121" customFormat="1">
      <c r="B24" s="188"/>
      <c r="C24" s="180">
        <v>1</v>
      </c>
      <c r="D24" s="180">
        <v>2</v>
      </c>
      <c r="E24" s="180">
        <v>3</v>
      </c>
      <c r="F24" s="180">
        <v>4</v>
      </c>
      <c r="G24" s="164"/>
      <c r="H24" s="188" t="s">
        <v>118</v>
      </c>
      <c r="I24" s="286"/>
      <c r="J24" s="286"/>
      <c r="K24" s="286"/>
      <c r="M24" s="188" t="s">
        <v>118</v>
      </c>
      <c r="N24" s="188" t="s">
        <v>671</v>
      </c>
      <c r="O24" s="188" t="s">
        <v>3</v>
      </c>
      <c r="P24" s="188" t="s">
        <v>1</v>
      </c>
      <c r="Q24" s="188" t="s">
        <v>2</v>
      </c>
    </row>
    <row r="25" spans="1:17" s="121" customFormat="1" ht="25.5" customHeight="1">
      <c r="B25" s="188" t="s">
        <v>373</v>
      </c>
      <c r="C25" s="181" t="s">
        <v>519</v>
      </c>
      <c r="D25" s="181" t="s">
        <v>519</v>
      </c>
      <c r="E25" s="181" t="s">
        <v>519</v>
      </c>
      <c r="F25" s="181" t="s">
        <v>519</v>
      </c>
      <c r="G25" s="164"/>
      <c r="H25" s="188" t="s">
        <v>543</v>
      </c>
      <c r="I25" s="188" t="s">
        <v>554</v>
      </c>
      <c r="J25" s="188"/>
      <c r="K25" s="188"/>
      <c r="M25" s="188" t="s">
        <v>543</v>
      </c>
      <c r="N25" s="188">
        <f>C28</f>
        <v>4500</v>
      </c>
      <c r="O25" s="241">
        <f>-($K$28+$J$28-7*59/2)/12</f>
        <v>-93.494791666666671</v>
      </c>
      <c r="P25" s="241">
        <f>($I$33+$K$31/2)/12</f>
        <v>26.729166666666668</v>
      </c>
      <c r="Q25" s="241">
        <f>($J$35/2)/12</f>
        <v>8.9583333333333339</v>
      </c>
    </row>
    <row r="26" spans="1:17" s="121" customFormat="1" ht="39" customHeight="1">
      <c r="B26" s="188" t="s">
        <v>374</v>
      </c>
      <c r="C26" s="181" t="s">
        <v>520</v>
      </c>
      <c r="D26" s="181" t="s">
        <v>520</v>
      </c>
      <c r="E26" s="181" t="s">
        <v>520</v>
      </c>
      <c r="F26" s="181" t="s">
        <v>520</v>
      </c>
      <c r="G26" s="164"/>
      <c r="H26" s="188" t="s">
        <v>544</v>
      </c>
      <c r="I26" s="188" t="s">
        <v>554</v>
      </c>
      <c r="J26" s="188"/>
      <c r="K26" s="188"/>
      <c r="M26" s="188" t="s">
        <v>544</v>
      </c>
      <c r="N26" s="188">
        <f>D28</f>
        <v>4500</v>
      </c>
      <c r="O26" s="241">
        <f>-($K$28+$J$28-5*59/2)/12</f>
        <v>-98.411458333333329</v>
      </c>
      <c r="P26" s="241">
        <f t="shared" ref="P26:P28" si="0">($I$33+$K$31/2)/12</f>
        <v>26.729166666666668</v>
      </c>
      <c r="Q26" s="241">
        <f t="shared" ref="Q26" si="1">($J$35/2)/12</f>
        <v>8.9583333333333339</v>
      </c>
    </row>
    <row r="27" spans="1:17" s="121" customFormat="1" ht="38.25">
      <c r="B27" s="188" t="s">
        <v>669</v>
      </c>
      <c r="C27" s="240" t="str">
        <f>CONCATENATE("LCG: ",ROUND(O25,2)," VCG: ",ROUND(P25,2), " TCG: ",ROUND(Q25,2))</f>
        <v>LCG: -93.49 VCG: 26.73 TCG: 8.96</v>
      </c>
      <c r="D27" s="240" t="str">
        <f>CONCATENATE("LCG: ",ROUND(O26,2)," VCG: ",ROUND(P26,2), " TCG: ",ROUND(Q26,2))</f>
        <v>LCG: -98.41 VCG: 26.73 TCG: 8.96</v>
      </c>
      <c r="E27" s="240" t="str">
        <f>CONCATENATE("LCG: ",ROUND(O27,2)," VCG: ",ROUND(P27,2), " TCG: ",ROUND(Q27,2))</f>
        <v>LCG: -103.33 VCG: 26.73 TCG: -8.96</v>
      </c>
      <c r="F27" s="240" t="str">
        <f>CONCATENATE("LCG: ",ROUND(O28,2)," VCG: ",ROUND(P28,2), " TCG: ",ROUND(Q28,2))</f>
        <v>LCG: -108.24 VCG: 26.73 TCG: -8.96</v>
      </c>
      <c r="G27" s="164"/>
      <c r="H27" s="188" t="s">
        <v>545</v>
      </c>
      <c r="I27" s="188" t="s">
        <v>554</v>
      </c>
      <c r="J27" s="188"/>
      <c r="K27" s="188"/>
      <c r="M27" s="188" t="s">
        <v>545</v>
      </c>
      <c r="N27" s="188">
        <f>E28</f>
        <v>4500</v>
      </c>
      <c r="O27" s="241">
        <f>-($K$28+$J$28-3*59/2)/12</f>
        <v>-103.328125</v>
      </c>
      <c r="P27" s="241">
        <f t="shared" si="0"/>
        <v>26.729166666666668</v>
      </c>
      <c r="Q27" s="241">
        <f>(-$J$35/2)/12</f>
        <v>-8.9583333333333339</v>
      </c>
    </row>
    <row r="28" spans="1:17" s="121" customFormat="1">
      <c r="B28" s="188" t="s">
        <v>645</v>
      </c>
      <c r="C28" s="181">
        <v>4500</v>
      </c>
      <c r="D28" s="181">
        <v>4500</v>
      </c>
      <c r="E28" s="181">
        <v>4500</v>
      </c>
      <c r="F28" s="181">
        <v>4250</v>
      </c>
      <c r="H28" s="188" t="s">
        <v>547</v>
      </c>
      <c r="I28" s="180" t="s">
        <v>548</v>
      </c>
      <c r="J28" s="188">
        <v>-64</v>
      </c>
      <c r="K28" s="188">
        <v>1392.4375</v>
      </c>
      <c r="M28" s="188" t="s">
        <v>668</v>
      </c>
      <c r="N28" s="188">
        <f>F28</f>
        <v>4250</v>
      </c>
      <c r="O28" s="241">
        <f>-($K$28+$J$28-59/2)/12</f>
        <v>-108.24479166666667</v>
      </c>
      <c r="P28" s="241">
        <f t="shared" si="0"/>
        <v>26.729166666666668</v>
      </c>
      <c r="Q28" s="241">
        <f>(-$J$35/2)/12</f>
        <v>-8.9583333333333339</v>
      </c>
    </row>
    <row r="29" spans="1:17" s="121" customFormat="1">
      <c r="M29" s="188" t="s">
        <v>670</v>
      </c>
      <c r="N29" s="188">
        <f>SUM(N25:N28)</f>
        <v>17750</v>
      </c>
      <c r="O29" s="188">
        <f>SUMPRODUCT(N25:N28,O25:O28)/$N$29</f>
        <v>-100.76591842723006</v>
      </c>
      <c r="P29" s="188">
        <f>SUMPRODUCT(N25:N28,P25:P28)/$N$29</f>
        <v>26.729166666666668</v>
      </c>
      <c r="Q29" s="188">
        <f t="shared" ref="Q29" si="2">SUMPRODUCT(P25:P28,Q25:Q28)/$N$29</f>
        <v>0</v>
      </c>
    </row>
    <row r="30" spans="1:17" s="121" customFormat="1">
      <c r="H30" s="188" t="s">
        <v>551</v>
      </c>
      <c r="I30" s="188" t="s">
        <v>552</v>
      </c>
      <c r="J30" s="188" t="s">
        <v>553</v>
      </c>
      <c r="K30" s="188" t="s">
        <v>456</v>
      </c>
    </row>
    <row r="31" spans="1:17" s="164" customFormat="1">
      <c r="C31" s="165"/>
      <c r="D31" s="165"/>
      <c r="H31" s="188"/>
      <c r="I31" s="188">
        <v>59</v>
      </c>
      <c r="J31" s="188">
        <v>29</v>
      </c>
      <c r="K31" s="188">
        <v>30.5</v>
      </c>
    </row>
    <row r="32" spans="1:17" s="164" customFormat="1">
      <c r="C32" s="165"/>
      <c r="D32" s="165"/>
    </row>
    <row r="33" spans="1:18" s="164" customFormat="1">
      <c r="C33" s="165"/>
      <c r="D33" s="165"/>
      <c r="H33" s="164" t="s">
        <v>652</v>
      </c>
      <c r="I33" s="164">
        <v>305.5</v>
      </c>
    </row>
    <row r="34" spans="1:18" s="164" customFormat="1">
      <c r="C34" s="165"/>
      <c r="D34" s="165"/>
    </row>
    <row r="35" spans="1:18" s="164" customFormat="1">
      <c r="C35" s="165"/>
      <c r="D35" s="165"/>
      <c r="H35" s="121" t="s">
        <v>653</v>
      </c>
      <c r="J35" s="164">
        <v>215</v>
      </c>
    </row>
    <row r="36" spans="1:18" s="121" customFormat="1">
      <c r="A36" s="153" t="s">
        <v>695</v>
      </c>
    </row>
    <row r="37" spans="1:18" s="121" customFormat="1">
      <c r="B37" s="153"/>
      <c r="J37" s="289" t="s">
        <v>3</v>
      </c>
      <c r="K37" s="289"/>
      <c r="L37" s="289"/>
      <c r="M37" s="289" t="s">
        <v>2</v>
      </c>
      <c r="N37" s="289"/>
      <c r="O37" s="289"/>
      <c r="P37" s="289" t="s">
        <v>1</v>
      </c>
      <c r="Q37" s="289"/>
      <c r="R37" s="289"/>
    </row>
    <row r="38" spans="1:18" s="121" customFormat="1">
      <c r="B38" s="121" t="s">
        <v>521</v>
      </c>
      <c r="I38" s="188"/>
      <c r="J38" s="287" t="s">
        <v>555</v>
      </c>
      <c r="K38" s="286" t="s">
        <v>556</v>
      </c>
      <c r="L38" s="286" t="s">
        <v>550</v>
      </c>
      <c r="M38" s="287" t="s">
        <v>559</v>
      </c>
      <c r="N38" s="286" t="s">
        <v>560</v>
      </c>
      <c r="O38" s="286" t="s">
        <v>550</v>
      </c>
      <c r="P38" s="287" t="s">
        <v>557</v>
      </c>
      <c r="Q38" s="287" t="s">
        <v>558</v>
      </c>
      <c r="R38" s="286" t="s">
        <v>550</v>
      </c>
    </row>
    <row r="39" spans="1:18" s="121" customFormat="1">
      <c r="B39" s="320" t="s">
        <v>395</v>
      </c>
      <c r="C39" s="320"/>
      <c r="D39" s="304" t="s">
        <v>523</v>
      </c>
      <c r="E39" s="319"/>
      <c r="F39" s="319"/>
      <c r="G39" s="305"/>
      <c r="I39" s="188" t="s">
        <v>118</v>
      </c>
      <c r="J39" s="288"/>
      <c r="K39" s="286"/>
      <c r="L39" s="286"/>
      <c r="M39" s="288"/>
      <c r="N39" s="286"/>
      <c r="O39" s="286"/>
      <c r="P39" s="288"/>
      <c r="Q39" s="288"/>
      <c r="R39" s="286"/>
    </row>
    <row r="40" spans="1:18" s="121" customFormat="1">
      <c r="B40" s="320" t="s">
        <v>396</v>
      </c>
      <c r="C40" s="320"/>
      <c r="D40" s="302" t="s">
        <v>646</v>
      </c>
      <c r="E40" s="319"/>
      <c r="F40" s="319"/>
      <c r="G40" s="305"/>
      <c r="I40" s="188" t="s">
        <v>571</v>
      </c>
      <c r="J40" s="188" t="s">
        <v>573</v>
      </c>
      <c r="K40" s="188">
        <v>-37</v>
      </c>
      <c r="L40" s="188">
        <v>280</v>
      </c>
      <c r="M40" s="188" t="s">
        <v>574</v>
      </c>
      <c r="N40" s="188">
        <v>72</v>
      </c>
      <c r="O40" s="188">
        <v>0</v>
      </c>
      <c r="P40" s="188" t="s">
        <v>575</v>
      </c>
      <c r="Q40" s="188"/>
      <c r="R40" s="188">
        <v>227.5</v>
      </c>
    </row>
    <row r="41" spans="1:18" s="121" customFormat="1">
      <c r="B41" s="320" t="s">
        <v>375</v>
      </c>
      <c r="C41" s="320"/>
      <c r="D41" s="304" t="s">
        <v>524</v>
      </c>
      <c r="E41" s="319"/>
      <c r="F41" s="319"/>
      <c r="G41" s="305"/>
      <c r="I41" s="188" t="s">
        <v>572</v>
      </c>
      <c r="J41" s="188" t="s">
        <v>576</v>
      </c>
      <c r="K41" s="188">
        <f>-15*12</f>
        <v>-180</v>
      </c>
      <c r="L41" s="188">
        <v>1601</v>
      </c>
      <c r="M41" s="188" t="s">
        <v>577</v>
      </c>
      <c r="N41" s="188">
        <v>20</v>
      </c>
      <c r="O41" s="188">
        <v>0</v>
      </c>
      <c r="P41" s="188" t="s">
        <v>575</v>
      </c>
      <c r="Q41" s="188"/>
      <c r="R41" s="188">
        <v>213</v>
      </c>
    </row>
    <row r="42" spans="1:18" s="121" customFormat="1">
      <c r="B42" s="164"/>
      <c r="C42" s="164"/>
      <c r="D42" s="176"/>
      <c r="E42" s="176"/>
      <c r="F42" s="176"/>
      <c r="G42" s="176"/>
    </row>
    <row r="43" spans="1:18" s="121" customFormat="1">
      <c r="B43" s="121" t="s">
        <v>522</v>
      </c>
    </row>
    <row r="44" spans="1:18" s="121" customFormat="1">
      <c r="B44" s="317" t="s">
        <v>395</v>
      </c>
      <c r="C44" s="318"/>
      <c r="D44" s="304" t="s">
        <v>523</v>
      </c>
      <c r="E44" s="319"/>
      <c r="F44" s="319"/>
      <c r="G44" s="305"/>
    </row>
    <row r="45" spans="1:18" s="121" customFormat="1">
      <c r="B45" s="317" t="s">
        <v>396</v>
      </c>
      <c r="C45" s="318"/>
      <c r="D45" s="302" t="s">
        <v>647</v>
      </c>
      <c r="E45" s="319"/>
      <c r="F45" s="319"/>
      <c r="G45" s="305"/>
    </row>
    <row r="46" spans="1:18" s="121" customFormat="1">
      <c r="B46" s="317" t="s">
        <v>375</v>
      </c>
      <c r="C46" s="318"/>
      <c r="D46" s="304" t="s">
        <v>525</v>
      </c>
      <c r="E46" s="319"/>
      <c r="F46" s="319"/>
      <c r="G46" s="305"/>
    </row>
    <row r="47" spans="1:18" s="121" customFormat="1"/>
    <row r="48" spans="1:18" s="121" customFormat="1"/>
    <row r="49" spans="1:15" s="121" customFormat="1"/>
    <row r="50" spans="1:15" s="164" customFormat="1">
      <c r="C50" s="165"/>
      <c r="D50" s="165"/>
    </row>
    <row r="51" spans="1:15" s="164" customFormat="1">
      <c r="C51" s="165"/>
      <c r="D51" s="165"/>
    </row>
    <row r="52" spans="1:15" s="164" customFormat="1">
      <c r="C52" s="165"/>
      <c r="D52" s="165"/>
    </row>
    <row r="53" spans="1:15" s="164" customFormat="1">
      <c r="C53" s="165"/>
      <c r="D53" s="165"/>
    </row>
    <row r="54" spans="1:15" s="164" customFormat="1">
      <c r="C54" s="165"/>
      <c r="D54" s="165"/>
    </row>
    <row r="55" spans="1:15" s="164" customFormat="1">
      <c r="C55" s="165"/>
      <c r="D55" s="165"/>
    </row>
    <row r="56" spans="1:15" s="164" customFormat="1">
      <c r="A56" s="152" t="s">
        <v>418</v>
      </c>
      <c r="D56" s="165"/>
      <c r="J56" s="222" t="s">
        <v>578</v>
      </c>
      <c r="K56" s="222" t="s">
        <v>579</v>
      </c>
      <c r="L56" s="222" t="s">
        <v>580</v>
      </c>
      <c r="M56" s="223" t="s">
        <v>581</v>
      </c>
      <c r="N56" s="224" t="s">
        <v>583</v>
      </c>
      <c r="O56" s="188" t="s">
        <v>584</v>
      </c>
    </row>
    <row r="57" spans="1:15" s="164" customFormat="1">
      <c r="C57" s="165"/>
      <c r="D57" s="165"/>
      <c r="J57" s="200" t="s">
        <v>582</v>
      </c>
      <c r="K57" s="199">
        <f>165.5</f>
        <v>165.5</v>
      </c>
      <c r="L57" s="200" t="s">
        <v>526</v>
      </c>
      <c r="M57" s="219">
        <v>0</v>
      </c>
      <c r="N57" s="217">
        <f t="shared" ref="N57:N65" si="3">M57/$K$57</f>
        <v>0</v>
      </c>
      <c r="O57" s="225">
        <f>ATAN(N57)</f>
        <v>0</v>
      </c>
    </row>
    <row r="58" spans="1:15" s="205" customFormat="1">
      <c r="J58" s="200"/>
      <c r="K58" s="200"/>
      <c r="L58" s="200" t="s">
        <v>527</v>
      </c>
      <c r="M58" s="220">
        <v>-1.0625</v>
      </c>
      <c r="N58" s="217">
        <f t="shared" si="3"/>
        <v>-6.4199395770392752E-3</v>
      </c>
      <c r="O58" s="225">
        <f t="shared" ref="O58:O74" si="4">ATAN(N58)</f>
        <v>-6.4198513786147505E-3</v>
      </c>
    </row>
    <row r="59" spans="1:15" s="121" customFormat="1" ht="51">
      <c r="A59" s="211" t="s">
        <v>377</v>
      </c>
      <c r="B59" s="211" t="s">
        <v>397</v>
      </c>
      <c r="C59" s="181" t="s">
        <v>376</v>
      </c>
      <c r="D59" s="181" t="s">
        <v>648</v>
      </c>
      <c r="E59" s="181" t="s">
        <v>649</v>
      </c>
      <c r="F59" s="181" t="s">
        <v>650</v>
      </c>
      <c r="G59" s="181" t="s">
        <v>651</v>
      </c>
      <c r="J59" s="200"/>
      <c r="K59" s="200"/>
      <c r="L59" s="200" t="s">
        <v>534</v>
      </c>
      <c r="M59" s="203">
        <v>-2.21875</v>
      </c>
      <c r="N59" s="202">
        <f t="shared" si="3"/>
        <v>-1.3406344410876132E-2</v>
      </c>
      <c r="O59" s="225">
        <f t="shared" ref="O59:O68" si="5">ATAN(N59)</f>
        <v>-1.3405541323069231E-2</v>
      </c>
    </row>
    <row r="60" spans="1:15" s="121" customFormat="1">
      <c r="A60" s="212" t="s">
        <v>526</v>
      </c>
      <c r="B60" s="188" t="s">
        <v>389</v>
      </c>
      <c r="C60" s="216">
        <v>0</v>
      </c>
      <c r="D60" s="237">
        <f>M57</f>
        <v>0</v>
      </c>
      <c r="E60" s="253">
        <f>N57</f>
        <v>0</v>
      </c>
      <c r="F60" s="237">
        <f>M66</f>
        <v>0</v>
      </c>
      <c r="G60" s="253">
        <f>N66</f>
        <v>0</v>
      </c>
      <c r="J60" s="200"/>
      <c r="K60" s="200"/>
      <c r="L60" s="200" t="s">
        <v>528</v>
      </c>
      <c r="M60" s="203">
        <v>-1.125</v>
      </c>
      <c r="N60" s="202">
        <f t="shared" si="3"/>
        <v>-6.7975830815709968E-3</v>
      </c>
      <c r="O60" s="225">
        <f t="shared" si="5"/>
        <v>-6.7974783855255282E-3</v>
      </c>
    </row>
    <row r="61" spans="1:15" s="121" customFormat="1">
      <c r="A61" s="212" t="s">
        <v>527</v>
      </c>
      <c r="B61" s="188" t="s">
        <v>535</v>
      </c>
      <c r="C61" s="216">
        <f>4500*-215/12</f>
        <v>-80625</v>
      </c>
      <c r="D61" s="237">
        <f>M58</f>
        <v>-1.0625</v>
      </c>
      <c r="E61" s="253">
        <f t="shared" ref="E61:E68" si="6">N58</f>
        <v>-6.4199395770392752E-3</v>
      </c>
      <c r="F61" s="237">
        <f t="shared" ref="F61:F68" si="7">M67</f>
        <v>-0.84375</v>
      </c>
      <c r="G61" s="253">
        <f>N67</f>
        <v>-7.1961620469083156E-3</v>
      </c>
      <c r="J61" s="200"/>
      <c r="K61" s="200"/>
      <c r="L61" s="200" t="s">
        <v>529</v>
      </c>
      <c r="M61" s="204">
        <f>1/16</f>
        <v>6.25E-2</v>
      </c>
      <c r="N61" s="202">
        <f t="shared" si="3"/>
        <v>3.7764350453172205E-4</v>
      </c>
      <c r="O61" s="225">
        <f t="shared" si="5"/>
        <v>3.7764348657922905E-4</v>
      </c>
    </row>
    <row r="62" spans="1:15" s="121" customFormat="1">
      <c r="A62" s="212" t="s">
        <v>534</v>
      </c>
      <c r="B62" s="188" t="s">
        <v>536</v>
      </c>
      <c r="C62" s="216">
        <f>2*4500*-215/12</f>
        <v>-161250</v>
      </c>
      <c r="D62" s="237">
        <f t="shared" ref="D62:D68" si="8">M59</f>
        <v>-2.21875</v>
      </c>
      <c r="E62" s="253">
        <f t="shared" si="6"/>
        <v>-1.3406344410876132E-2</v>
      </c>
      <c r="F62" s="237">
        <f t="shared" si="7"/>
        <v>-1.625</v>
      </c>
      <c r="G62" s="253">
        <f t="shared" ref="G62:G67" si="9">N68</f>
        <v>-1.3859275053304905E-2</v>
      </c>
      <c r="J62" s="200"/>
      <c r="K62" s="200"/>
      <c r="L62" s="200" t="s">
        <v>530</v>
      </c>
      <c r="M62" s="203">
        <v>1.125</v>
      </c>
      <c r="N62" s="202">
        <f t="shared" si="3"/>
        <v>6.7975830815709968E-3</v>
      </c>
      <c r="O62" s="225">
        <f t="shared" si="5"/>
        <v>6.7974783855255282E-3</v>
      </c>
    </row>
    <row r="63" spans="1:15" s="121" customFormat="1">
      <c r="A63" s="212" t="s">
        <v>528</v>
      </c>
      <c r="B63" s="188" t="s">
        <v>537</v>
      </c>
      <c r="C63" s="216">
        <f t="shared" ref="C63" si="10">4500*-215/12</f>
        <v>-80625</v>
      </c>
      <c r="D63" s="237">
        <f t="shared" si="8"/>
        <v>-1.125</v>
      </c>
      <c r="E63" s="253">
        <f t="shared" si="6"/>
        <v>-6.7975830815709968E-3</v>
      </c>
      <c r="F63" s="237">
        <f t="shared" si="7"/>
        <v>-0.875</v>
      </c>
      <c r="G63" s="253">
        <f t="shared" si="9"/>
        <v>-7.462686567164179E-3</v>
      </c>
      <c r="J63" s="200"/>
      <c r="K63" s="200"/>
      <c r="L63" s="200" t="s">
        <v>531</v>
      </c>
      <c r="M63" s="203">
        <v>2.28125</v>
      </c>
      <c r="N63" s="202">
        <f t="shared" si="3"/>
        <v>1.3783987915407855E-2</v>
      </c>
      <c r="O63" s="225">
        <f t="shared" si="5"/>
        <v>1.3783115036717607E-2</v>
      </c>
    </row>
    <row r="64" spans="1:15" s="121" customFormat="1">
      <c r="A64" s="212" t="s">
        <v>529</v>
      </c>
      <c r="B64" s="188" t="s">
        <v>538</v>
      </c>
      <c r="C64" s="216">
        <v>0</v>
      </c>
      <c r="D64" s="237">
        <f t="shared" si="8"/>
        <v>6.25E-2</v>
      </c>
      <c r="E64" s="253">
        <f t="shared" si="6"/>
        <v>3.7764350453172205E-4</v>
      </c>
      <c r="F64" s="237">
        <f t="shared" si="7"/>
        <v>0</v>
      </c>
      <c r="G64" s="253">
        <f t="shared" si="9"/>
        <v>0</v>
      </c>
      <c r="J64" s="200"/>
      <c r="K64" s="200"/>
      <c r="L64" s="200" t="s">
        <v>532</v>
      </c>
      <c r="M64" s="203">
        <v>1.125</v>
      </c>
      <c r="N64" s="202">
        <f t="shared" si="3"/>
        <v>6.7975830815709968E-3</v>
      </c>
      <c r="O64" s="225">
        <f t="shared" si="5"/>
        <v>6.7974783855255282E-3</v>
      </c>
    </row>
    <row r="65" spans="1:15" s="121" customFormat="1">
      <c r="A65" s="212" t="s">
        <v>530</v>
      </c>
      <c r="B65" s="188" t="s">
        <v>539</v>
      </c>
      <c r="C65" s="216">
        <f>4500*215/12</f>
        <v>80625</v>
      </c>
      <c r="D65" s="237">
        <f t="shared" si="8"/>
        <v>1.125</v>
      </c>
      <c r="E65" s="253">
        <f t="shared" si="6"/>
        <v>6.7975830815709968E-3</v>
      </c>
      <c r="F65" s="237">
        <f t="shared" si="7"/>
        <v>0.78125</v>
      </c>
      <c r="G65" s="253">
        <f t="shared" si="9"/>
        <v>6.6631130063965881E-3</v>
      </c>
      <c r="J65" s="206"/>
      <c r="K65" s="206"/>
      <c r="L65" s="206" t="s">
        <v>533</v>
      </c>
      <c r="M65" s="207">
        <f>1/16</f>
        <v>6.25E-2</v>
      </c>
      <c r="N65" s="208">
        <f t="shared" si="3"/>
        <v>3.7764350453172205E-4</v>
      </c>
      <c r="O65" s="226">
        <f t="shared" si="5"/>
        <v>3.7764348657922905E-4</v>
      </c>
    </row>
    <row r="66" spans="1:15" s="121" customFormat="1">
      <c r="A66" s="212" t="s">
        <v>531</v>
      </c>
      <c r="B66" s="188" t="s">
        <v>540</v>
      </c>
      <c r="C66" s="216">
        <f>(4500+4250)*215/12</f>
        <v>156770.83333333334</v>
      </c>
      <c r="D66" s="237">
        <f t="shared" si="8"/>
        <v>2.28125</v>
      </c>
      <c r="E66" s="253">
        <f t="shared" si="6"/>
        <v>1.3783987915407855E-2</v>
      </c>
      <c r="F66" s="237">
        <f t="shared" si="7"/>
        <v>1.59375</v>
      </c>
      <c r="G66" s="253">
        <f t="shared" si="9"/>
        <v>1.3592750533049041E-2</v>
      </c>
      <c r="J66" s="200" t="s">
        <v>459</v>
      </c>
      <c r="K66" s="209">
        <f>117.25</f>
        <v>117.25</v>
      </c>
      <c r="L66" s="200" t="s">
        <v>526</v>
      </c>
      <c r="M66" s="201">
        <v>0</v>
      </c>
      <c r="N66" s="210">
        <f t="shared" ref="N66:N74" si="11">M66/$K$66</f>
        <v>0</v>
      </c>
      <c r="O66" s="225">
        <f t="shared" si="5"/>
        <v>0</v>
      </c>
    </row>
    <row r="67" spans="1:15" s="121" customFormat="1">
      <c r="A67" s="212" t="s">
        <v>532</v>
      </c>
      <c r="B67" s="188" t="s">
        <v>541</v>
      </c>
      <c r="C67" s="216">
        <f>4500*215/12</f>
        <v>80625</v>
      </c>
      <c r="D67" s="237">
        <f t="shared" si="8"/>
        <v>1.125</v>
      </c>
      <c r="E67" s="253">
        <f t="shared" si="6"/>
        <v>6.7975830815709968E-3</v>
      </c>
      <c r="F67" s="237">
        <f t="shared" si="7"/>
        <v>0.78125</v>
      </c>
      <c r="G67" s="253">
        <f t="shared" si="9"/>
        <v>6.6631130063965881E-3</v>
      </c>
      <c r="J67" s="200"/>
      <c r="K67" s="200"/>
      <c r="L67" s="200" t="s">
        <v>527</v>
      </c>
      <c r="M67" s="203">
        <v>-0.84375</v>
      </c>
      <c r="N67" s="210">
        <f t="shared" si="11"/>
        <v>-7.1961620469083156E-3</v>
      </c>
      <c r="O67" s="225">
        <f t="shared" si="5"/>
        <v>-7.1960378336211571E-3</v>
      </c>
    </row>
    <row r="68" spans="1:15" s="190" customFormat="1">
      <c r="A68" s="212" t="s">
        <v>533</v>
      </c>
      <c r="B68" s="188" t="s">
        <v>539</v>
      </c>
      <c r="C68" s="216">
        <v>0</v>
      </c>
      <c r="D68" s="237">
        <f t="shared" si="8"/>
        <v>6.25E-2</v>
      </c>
      <c r="E68" s="253">
        <f t="shared" si="6"/>
        <v>3.7764350453172205E-4</v>
      </c>
      <c r="F68" s="237">
        <f t="shared" si="7"/>
        <v>0</v>
      </c>
      <c r="G68" s="253">
        <f>N74</f>
        <v>0</v>
      </c>
      <c r="J68" s="200"/>
      <c r="K68" s="200"/>
      <c r="L68" s="200" t="s">
        <v>534</v>
      </c>
      <c r="M68" s="203">
        <v>-1.625</v>
      </c>
      <c r="N68" s="210">
        <f t="shared" si="11"/>
        <v>-1.3859275053304905E-2</v>
      </c>
      <c r="O68" s="225">
        <f t="shared" si="5"/>
        <v>-1.3858387794659867E-2</v>
      </c>
    </row>
    <row r="69" spans="1:15" s="190" customFormat="1">
      <c r="J69" s="200"/>
      <c r="K69" s="200"/>
      <c r="L69" s="200" t="s">
        <v>528</v>
      </c>
      <c r="M69" s="221">
        <v>-0.875</v>
      </c>
      <c r="N69" s="218">
        <f t="shared" si="11"/>
        <v>-7.462686567164179E-3</v>
      </c>
      <c r="O69" s="225">
        <f t="shared" si="4"/>
        <v>-7.4625480352489178E-3</v>
      </c>
    </row>
    <row r="70" spans="1:15" s="190" customFormat="1">
      <c r="B70" s="213"/>
      <c r="C70" s="213"/>
      <c r="D70" s="213"/>
      <c r="E70" s="213"/>
      <c r="F70" s="213"/>
      <c r="G70" s="213"/>
      <c r="J70" s="200"/>
      <c r="K70" s="200"/>
      <c r="L70" s="200" t="s">
        <v>529</v>
      </c>
      <c r="M70" s="220">
        <v>0</v>
      </c>
      <c r="N70" s="218">
        <f t="shared" si="11"/>
        <v>0</v>
      </c>
      <c r="O70" s="225">
        <f t="shared" si="4"/>
        <v>0</v>
      </c>
    </row>
    <row r="71" spans="1:15" s="190" customFormat="1">
      <c r="B71" s="214"/>
      <c r="C71" s="316"/>
      <c r="D71" s="316"/>
      <c r="E71" s="186"/>
      <c r="F71" s="186"/>
      <c r="G71" s="186"/>
      <c r="J71" s="200"/>
      <c r="K71" s="200"/>
      <c r="L71" s="200" t="s">
        <v>530</v>
      </c>
      <c r="M71" s="220">
        <v>0.78125</v>
      </c>
      <c r="N71" s="218">
        <f t="shared" si="11"/>
        <v>6.6631130063965881E-3</v>
      </c>
      <c r="O71" s="225">
        <f t="shared" si="4"/>
        <v>6.6630144014474205E-3</v>
      </c>
    </row>
    <row r="72" spans="1:15" s="190" customFormat="1">
      <c r="B72" s="215"/>
      <c r="C72" s="164"/>
      <c r="D72" s="164"/>
      <c r="E72" s="176"/>
      <c r="F72" s="176"/>
      <c r="G72" s="176"/>
      <c r="J72" s="200"/>
      <c r="K72" s="200"/>
      <c r="L72" s="200" t="s">
        <v>531</v>
      </c>
      <c r="M72" s="220">
        <v>1.59375</v>
      </c>
      <c r="N72" s="218">
        <f t="shared" si="11"/>
        <v>1.3592750533049041E-2</v>
      </c>
      <c r="O72" s="225">
        <f t="shared" si="4"/>
        <v>1.3591913480654258E-2</v>
      </c>
    </row>
    <row r="73" spans="1:15" s="190" customFormat="1">
      <c r="B73" s="215"/>
      <c r="C73" s="164"/>
      <c r="D73" s="164"/>
      <c r="E73" s="176"/>
      <c r="F73" s="176"/>
      <c r="G73" s="176"/>
      <c r="J73" s="200"/>
      <c r="K73" s="200"/>
      <c r="L73" s="200" t="s">
        <v>532</v>
      </c>
      <c r="M73" s="220">
        <v>0.78125</v>
      </c>
      <c r="N73" s="218">
        <f t="shared" si="11"/>
        <v>6.6631130063965881E-3</v>
      </c>
      <c r="O73" s="225">
        <f t="shared" si="4"/>
        <v>6.6630144014474205E-3</v>
      </c>
    </row>
    <row r="74" spans="1:15" s="190" customFormat="1">
      <c r="B74" s="215"/>
      <c r="C74" s="164"/>
      <c r="D74" s="164"/>
      <c r="E74" s="176"/>
      <c r="F74" s="176"/>
      <c r="G74" s="176"/>
      <c r="J74" s="206"/>
      <c r="K74" s="206"/>
      <c r="L74" s="206" t="s">
        <v>533</v>
      </c>
      <c r="M74" s="227">
        <v>0</v>
      </c>
      <c r="N74" s="228">
        <f t="shared" si="11"/>
        <v>0</v>
      </c>
      <c r="O74" s="226">
        <f t="shared" si="4"/>
        <v>0</v>
      </c>
    </row>
    <row r="75" spans="1:15" s="190" customFormat="1">
      <c r="B75" s="215"/>
      <c r="C75" s="164"/>
      <c r="D75" s="164"/>
      <c r="E75" s="176"/>
      <c r="F75" s="176"/>
      <c r="G75" s="176"/>
    </row>
    <row r="76" spans="1:15" s="190" customFormat="1">
      <c r="B76" s="215"/>
      <c r="C76" s="164"/>
      <c r="D76" s="164"/>
      <c r="E76" s="176"/>
      <c r="F76" s="176"/>
      <c r="G76" s="176"/>
    </row>
    <row r="77" spans="1:15" s="190" customFormat="1">
      <c r="B77" s="215"/>
      <c r="C77" s="164"/>
      <c r="D77" s="164"/>
      <c r="E77" s="176"/>
      <c r="F77" s="176"/>
      <c r="G77" s="176"/>
      <c r="J77" s="190" t="s">
        <v>661</v>
      </c>
    </row>
    <row r="78" spans="1:15" s="190" customFormat="1">
      <c r="B78" s="215"/>
      <c r="C78" s="164"/>
      <c r="D78" s="164"/>
      <c r="E78" s="176"/>
      <c r="F78" s="176"/>
      <c r="G78" s="176"/>
      <c r="J78" s="231" t="s">
        <v>659</v>
      </c>
      <c r="K78" s="231" t="s">
        <v>660</v>
      </c>
    </row>
    <row r="79" spans="1:15" s="190" customFormat="1">
      <c r="B79" s="215"/>
      <c r="C79" s="164"/>
      <c r="D79" s="164"/>
      <c r="E79" s="176"/>
      <c r="F79" s="176"/>
      <c r="G79" s="176"/>
      <c r="I79" s="232" t="s">
        <v>521</v>
      </c>
      <c r="J79" s="233">
        <v>0</v>
      </c>
      <c r="K79" s="234">
        <f>E60</f>
        <v>0</v>
      </c>
    </row>
    <row r="80" spans="1:15" s="190" customFormat="1">
      <c r="B80" s="215"/>
      <c r="C80" s="164"/>
      <c r="D80" s="164"/>
      <c r="E80" s="176"/>
      <c r="F80" s="176"/>
      <c r="G80" s="176"/>
      <c r="I80" s="232"/>
      <c r="J80" s="233">
        <f>4500*-215/12</f>
        <v>-80625</v>
      </c>
      <c r="K80" s="234">
        <f t="shared" ref="K80:K87" si="12">E61</f>
        <v>-6.4199395770392752E-3</v>
      </c>
    </row>
    <row r="81" spans="1:11" s="190" customFormat="1">
      <c r="I81" s="232"/>
      <c r="J81" s="233">
        <f>2*4500*-215/12</f>
        <v>-161250</v>
      </c>
      <c r="K81" s="234">
        <f t="shared" si="12"/>
        <v>-1.3406344410876132E-2</v>
      </c>
    </row>
    <row r="82" spans="1:11" s="190" customFormat="1">
      <c r="I82" s="232"/>
      <c r="J82" s="233">
        <f t="shared" ref="J82" si="13">4500*-215/12</f>
        <v>-80625</v>
      </c>
      <c r="K82" s="234">
        <f t="shared" si="12"/>
        <v>-6.7975830815709968E-3</v>
      </c>
    </row>
    <row r="83" spans="1:11" s="190" customFormat="1">
      <c r="I83" s="232"/>
      <c r="J83" s="233">
        <v>0</v>
      </c>
      <c r="K83" s="234">
        <f t="shared" si="12"/>
        <v>3.7764350453172205E-4</v>
      </c>
    </row>
    <row r="84" spans="1:11" s="190" customFormat="1">
      <c r="I84" s="232"/>
      <c r="J84" s="233">
        <f>4500*215/12</f>
        <v>80625</v>
      </c>
      <c r="K84" s="234">
        <f t="shared" si="12"/>
        <v>6.7975830815709968E-3</v>
      </c>
    </row>
    <row r="85" spans="1:11" s="190" customFormat="1">
      <c r="I85" s="232"/>
      <c r="J85" s="233">
        <f>(4500+4250)*215/12</f>
        <v>156770.83333333334</v>
      </c>
      <c r="K85" s="234">
        <f t="shared" si="12"/>
        <v>1.3783987915407855E-2</v>
      </c>
    </row>
    <row r="86" spans="1:11" s="190" customFormat="1">
      <c r="I86" s="232"/>
      <c r="J86" s="233">
        <f>4500*215/12</f>
        <v>80625</v>
      </c>
      <c r="K86" s="234">
        <f t="shared" si="12"/>
        <v>6.7975830815709968E-3</v>
      </c>
    </row>
    <row r="87" spans="1:11" s="190" customFormat="1">
      <c r="I87" s="232"/>
      <c r="J87" s="233">
        <v>0</v>
      </c>
      <c r="K87" s="234">
        <f t="shared" si="12"/>
        <v>3.7764350453172205E-4</v>
      </c>
    </row>
    <row r="88" spans="1:11" s="190" customFormat="1">
      <c r="I88" s="232" t="s">
        <v>522</v>
      </c>
      <c r="J88" s="233">
        <v>0</v>
      </c>
      <c r="K88" s="235">
        <f>G60</f>
        <v>0</v>
      </c>
    </row>
    <row r="89" spans="1:11" s="190" customFormat="1">
      <c r="B89" s="236" t="s">
        <v>654</v>
      </c>
      <c r="C89" s="229">
        <f>SLOPE(K79:K96,J79:J96)</f>
        <v>8.5576030664414207E-8</v>
      </c>
      <c r="D89" s="231" t="s">
        <v>663</v>
      </c>
      <c r="E89" s="190">
        <f>C89*3.28*2.2</f>
        <v>6.1751663727441286E-7</v>
      </c>
      <c r="J89" s="233">
        <f>4500*-215/12</f>
        <v>-80625</v>
      </c>
      <c r="K89" s="235">
        <f t="shared" ref="K89:K96" si="14">G61</f>
        <v>-7.1961620469083156E-3</v>
      </c>
    </row>
    <row r="90" spans="1:11" s="190" customFormat="1">
      <c r="B90" s="236" t="s">
        <v>655</v>
      </c>
      <c r="C90" s="230">
        <f>'Appendix A'!E72*2240</f>
        <v>719040</v>
      </c>
      <c r="D90" s="231" t="s">
        <v>662</v>
      </c>
      <c r="J90" s="233">
        <f>2*4500*-215/12</f>
        <v>-161250</v>
      </c>
      <c r="K90" s="235">
        <f t="shared" si="14"/>
        <v>-1.3859275053304905E-2</v>
      </c>
    </row>
    <row r="91" spans="1:11" s="190" customFormat="1">
      <c r="B91" s="236" t="s">
        <v>656</v>
      </c>
      <c r="C91" s="229">
        <f>(1/C89)/C90</f>
        <v>16.251550841694321</v>
      </c>
      <c r="D91" s="231" t="s">
        <v>0</v>
      </c>
      <c r="J91" s="233">
        <f t="shared" ref="J91" si="15">4500*-215/12</f>
        <v>-80625</v>
      </c>
      <c r="K91" s="235">
        <f t="shared" si="14"/>
        <v>-7.462686567164179E-3</v>
      </c>
    </row>
    <row r="92" spans="1:11" s="190" customFormat="1">
      <c r="B92" s="236" t="s">
        <v>657</v>
      </c>
      <c r="C92" s="229">
        <f>'Appendix A'!E94</f>
        <v>27.077000000000002</v>
      </c>
      <c r="D92" s="231" t="s">
        <v>0</v>
      </c>
      <c r="J92" s="233">
        <v>0</v>
      </c>
      <c r="K92" s="235">
        <f t="shared" si="14"/>
        <v>0</v>
      </c>
    </row>
    <row r="93" spans="1:11" s="190" customFormat="1">
      <c r="B93" s="236" t="s">
        <v>658</v>
      </c>
      <c r="C93" s="229">
        <f>C92-C91</f>
        <v>10.82544915830568</v>
      </c>
      <c r="D93" s="231" t="s">
        <v>0</v>
      </c>
      <c r="J93" s="233">
        <f>4500*215/12</f>
        <v>80625</v>
      </c>
      <c r="K93" s="235">
        <f t="shared" si="14"/>
        <v>6.6631130063965881E-3</v>
      </c>
    </row>
    <row r="94" spans="1:11" s="190" customFormat="1">
      <c r="J94" s="233">
        <f>(4500+4250)*215/12</f>
        <v>156770.83333333334</v>
      </c>
      <c r="K94" s="235">
        <f t="shared" si="14"/>
        <v>1.3592750533049041E-2</v>
      </c>
    </row>
    <row r="95" spans="1:11" s="190" customFormat="1">
      <c r="A95" s="189" t="s">
        <v>683</v>
      </c>
      <c r="J95" s="233">
        <f>4500*215/12</f>
        <v>80625</v>
      </c>
      <c r="K95" s="235">
        <f t="shared" si="14"/>
        <v>6.6631130063965881E-3</v>
      </c>
    </row>
    <row r="96" spans="1:11" s="190" customFormat="1">
      <c r="J96" s="233">
        <v>0</v>
      </c>
      <c r="K96" s="235">
        <f t="shared" si="14"/>
        <v>0</v>
      </c>
    </row>
    <row r="97" spans="1:11" s="190" customFormat="1"/>
    <row r="98" spans="1:11" s="190" customFormat="1">
      <c r="B98" s="315" t="s">
        <v>118</v>
      </c>
      <c r="C98" s="315"/>
      <c r="D98" s="249" t="s">
        <v>675</v>
      </c>
      <c r="E98" s="249" t="s">
        <v>672</v>
      </c>
      <c r="F98" s="249" t="s">
        <v>674</v>
      </c>
      <c r="G98" s="249" t="s">
        <v>673</v>
      </c>
    </row>
    <row r="99" spans="1:11" s="190" customFormat="1">
      <c r="B99" s="314" t="s">
        <v>664</v>
      </c>
      <c r="C99" s="314"/>
      <c r="D99" s="247">
        <f>'Appendix A'!E72</f>
        <v>321</v>
      </c>
      <c r="E99" s="248">
        <f>'Appendix A'!E86</f>
        <v>-77.231999999999999</v>
      </c>
      <c r="F99" s="248">
        <v>0.161</v>
      </c>
      <c r="G99" s="248">
        <f>(G101*D101-G100*D100)/D99</f>
        <v>10.432854885701365</v>
      </c>
    </row>
    <row r="100" spans="1:11" s="190" customFormat="1">
      <c r="B100" s="314" t="s">
        <v>665</v>
      </c>
      <c r="C100" s="314"/>
      <c r="D100" s="247">
        <f>N29/2240</f>
        <v>7.9241071428571432</v>
      </c>
      <c r="E100" s="248">
        <f>O29</f>
        <v>-100.76591842723006</v>
      </c>
      <c r="F100" s="248">
        <f>Q29</f>
        <v>0</v>
      </c>
      <c r="G100" s="248">
        <f>P29</f>
        <v>26.729166666666668</v>
      </c>
    </row>
    <row r="101" spans="1:11" s="190" customFormat="1">
      <c r="B101" s="314" t="s">
        <v>666</v>
      </c>
      <c r="C101" s="314"/>
      <c r="D101" s="247">
        <f>SUM(D99:D100)</f>
        <v>328.92410714285717</v>
      </c>
      <c r="E101" s="248">
        <f>SUMPRODUCT($D$99:$D$100,E99:E100)/$D$101</f>
        <v>-77.798955376814732</v>
      </c>
      <c r="F101" s="248">
        <f>SUMPRODUCT($D$99:$D$100,F99:F100)/$D$101</f>
        <v>0.15712135072408692</v>
      </c>
      <c r="G101" s="248">
        <f>C93</f>
        <v>10.82544915830568</v>
      </c>
    </row>
    <row r="102" spans="1:11" s="190" customFormat="1"/>
    <row r="103" spans="1:11" s="190" customFormat="1"/>
    <row r="104" spans="1:11" s="190" customFormat="1">
      <c r="A104" s="189" t="s">
        <v>682</v>
      </c>
    </row>
    <row r="105" spans="1:11" s="190" customFormat="1"/>
    <row r="106" spans="1:11" s="190" customFormat="1">
      <c r="H106" s="250"/>
    </row>
    <row r="107" spans="1:11" s="190" customFormat="1">
      <c r="B107" s="304" t="s">
        <v>118</v>
      </c>
      <c r="C107" s="305"/>
      <c r="D107" s="180" t="s">
        <v>675</v>
      </c>
      <c r="E107" s="180" t="s">
        <v>672</v>
      </c>
      <c r="F107" s="180" t="s">
        <v>674</v>
      </c>
      <c r="G107" s="180" t="s">
        <v>673</v>
      </c>
      <c r="H107" s="251"/>
      <c r="I107" s="246" t="s">
        <v>692</v>
      </c>
      <c r="J107" s="246"/>
    </row>
    <row r="108" spans="1:11" s="190" customFormat="1">
      <c r="B108" s="308" t="str">
        <f>B99</f>
        <v>At Lightship Survey</v>
      </c>
      <c r="C108" s="308"/>
      <c r="D108" s="245">
        <f>D99</f>
        <v>321</v>
      </c>
      <c r="E108" s="237">
        <f t="shared" ref="E108" si="16">E99</f>
        <v>-77.231999999999999</v>
      </c>
      <c r="F108" s="237">
        <f>F99</f>
        <v>0.161</v>
      </c>
      <c r="G108" s="237">
        <f>G99</f>
        <v>10.432854885701365</v>
      </c>
      <c r="H108" s="251"/>
      <c r="I108" s="264" t="s">
        <v>691</v>
      </c>
      <c r="J108" s="264" t="s">
        <v>690</v>
      </c>
      <c r="K108" s="231" t="s">
        <v>645</v>
      </c>
    </row>
    <row r="109" spans="1:11" s="190" customFormat="1">
      <c r="B109" s="308" t="s">
        <v>678</v>
      </c>
      <c r="C109" s="308"/>
      <c r="D109" s="245">
        <f>-K109/2240</f>
        <v>-3.0378353571428565</v>
      </c>
      <c r="E109" s="237">
        <f>TankCalib!G57</f>
        <v>-89.304000000000002</v>
      </c>
      <c r="F109" s="237">
        <f>TankCalib!H57</f>
        <v>-14.194000000000001</v>
      </c>
      <c r="G109" s="237">
        <f>TankCalib!I57</f>
        <v>5.0220000000000002</v>
      </c>
      <c r="H109" s="251"/>
      <c r="I109" s="242">
        <f>6500/2*0.03532</f>
        <v>114.78999999999999</v>
      </c>
      <c r="J109" s="242">
        <v>0.95</v>
      </c>
      <c r="K109" s="231">
        <f>62.4*J109*I109</f>
        <v>6804.7511999999988</v>
      </c>
    </row>
    <row r="110" spans="1:11" s="190" customFormat="1" ht="12.75" customHeight="1">
      <c r="B110" s="309" t="s">
        <v>689</v>
      </c>
      <c r="C110" s="310"/>
      <c r="D110" s="245">
        <f t="shared" ref="D110:D112" si="17">-K110/2240</f>
        <v>-3.0378353571428565</v>
      </c>
      <c r="E110" s="237">
        <f>TankCalib!G75</f>
        <v>-89.304000000000002</v>
      </c>
      <c r="F110" s="237">
        <f>TankCalib!H75</f>
        <v>14.194000000000001</v>
      </c>
      <c r="G110" s="237">
        <f>TankCalib!I75</f>
        <v>5.0220000000000002</v>
      </c>
      <c r="H110" s="251"/>
      <c r="I110" s="242">
        <f>6500/2*0.03532</f>
        <v>114.78999999999999</v>
      </c>
      <c r="J110" s="242">
        <v>0.95</v>
      </c>
      <c r="K110" s="231">
        <f>62.4*J110*I110</f>
        <v>6804.7511999999988</v>
      </c>
    </row>
    <row r="111" spans="1:11" s="190" customFormat="1">
      <c r="B111" s="308" t="s">
        <v>442</v>
      </c>
      <c r="C111" s="308"/>
      <c r="D111" s="245">
        <f t="shared" si="17"/>
        <v>-5.7506892857142855</v>
      </c>
      <c r="E111" s="237">
        <f>TankCalib!G21</f>
        <v>-94.819000000000003</v>
      </c>
      <c r="F111" s="237">
        <f>TankCalib!H21</f>
        <v>0</v>
      </c>
      <c r="G111" s="237">
        <f>TankCalib!I21</f>
        <v>6.24</v>
      </c>
      <c r="H111" s="251"/>
      <c r="I111" s="231">
        <f>TankCalib!E21</f>
        <v>206.435</v>
      </c>
      <c r="J111" s="231">
        <v>1</v>
      </c>
      <c r="K111" s="231">
        <f>62.4*J111*I111</f>
        <v>12881.544</v>
      </c>
    </row>
    <row r="112" spans="1:11" s="190" customFormat="1">
      <c r="B112" s="308" t="s">
        <v>677</v>
      </c>
      <c r="C112" s="308"/>
      <c r="D112" s="245">
        <f t="shared" si="17"/>
        <v>-2.1574967142857142</v>
      </c>
      <c r="E112" s="237">
        <f>TankCalib!G3</f>
        <v>-85.756</v>
      </c>
      <c r="F112" s="237">
        <f>TankCalib!H3</f>
        <v>0</v>
      </c>
      <c r="G112" s="237">
        <v>4.04</v>
      </c>
      <c r="H112" s="251"/>
      <c r="I112" s="265">
        <f>TankCalib!E3*0.1</f>
        <v>77.448599999999999</v>
      </c>
      <c r="J112" s="265">
        <v>1</v>
      </c>
      <c r="K112" s="231">
        <f>62.4*J112*I112</f>
        <v>4832.7926399999997</v>
      </c>
    </row>
    <row r="113" spans="2:11" s="190" customFormat="1">
      <c r="B113" s="308" t="s">
        <v>681</v>
      </c>
      <c r="C113" s="308"/>
      <c r="D113" s="245">
        <f>-50/2240</f>
        <v>-2.2321428571428572E-2</v>
      </c>
      <c r="E113" s="237">
        <f>-1181.25/12</f>
        <v>-98.4375</v>
      </c>
      <c r="F113" s="237">
        <f>-144/12</f>
        <v>-12</v>
      </c>
      <c r="G113" s="237">
        <f>85/12</f>
        <v>7.083333333333333</v>
      </c>
      <c r="H113" s="251"/>
      <c r="I113" s="266"/>
      <c r="J113" s="266"/>
      <c r="K113" s="267"/>
    </row>
    <row r="114" spans="2:11" s="190" customFormat="1">
      <c r="B114" s="308" t="str">
        <f>'Appendix A'!B106:C106</f>
        <v>Wood boards under weights</v>
      </c>
      <c r="C114" s="308"/>
      <c r="D114" s="245">
        <f>-'Appendix A'!D106/2240</f>
        <v>-4.4642857142857144E-2</v>
      </c>
      <c r="E114" s="237">
        <f>'Appendix A'!E106</f>
        <v>-100.875</v>
      </c>
      <c r="F114" s="237">
        <f>'Appendix A'!F106</f>
        <v>0</v>
      </c>
      <c r="G114" s="237">
        <f>'Appendix A'!G106</f>
        <v>25.458333333333332</v>
      </c>
      <c r="H114" s="251"/>
      <c r="I114" s="246"/>
      <c r="J114" s="246"/>
    </row>
    <row r="115" spans="2:11" s="190" customFormat="1">
      <c r="B115" s="308" t="str">
        <f>'Appendix A'!B107:C107</f>
        <v>150 person DVC Liferaft</v>
      </c>
      <c r="C115" s="308"/>
      <c r="D115" s="245">
        <f>-'Appendix A'!D107/2240</f>
        <v>-0.5200892857142857</v>
      </c>
      <c r="E115" s="237">
        <f>'Appendix A'!E107</f>
        <v>-91.041666666666671</v>
      </c>
      <c r="F115" s="237">
        <f>'Appendix A'!F107</f>
        <v>0</v>
      </c>
      <c r="G115" s="237">
        <f>'Appendix A'!G107</f>
        <v>25.458333333333332</v>
      </c>
      <c r="H115" s="251"/>
      <c r="I115" s="246"/>
      <c r="J115" s="246"/>
    </row>
    <row r="116" spans="2:11" s="190" customFormat="1">
      <c r="B116" s="308" t="str">
        <f>'Appendix A'!B108:C108</f>
        <v>Acetalyne tank</v>
      </c>
      <c r="C116" s="308"/>
      <c r="D116" s="245">
        <f>-'Appendix A'!D108/2240</f>
        <v>-4.4642857142857144E-2</v>
      </c>
      <c r="E116" s="237">
        <f>'Appendix A'!E108</f>
        <v>-98.416666666666671</v>
      </c>
      <c r="F116" s="237">
        <f>'Appendix A'!F108</f>
        <v>-10</v>
      </c>
      <c r="G116" s="237">
        <f>'Appendix A'!G108</f>
        <v>25.458333333333332</v>
      </c>
      <c r="H116" s="251"/>
      <c r="I116" s="246"/>
      <c r="J116" s="246"/>
    </row>
    <row r="117" spans="2:11" s="190" customFormat="1">
      <c r="B117" s="308" t="str">
        <f>'Appendix A'!B109:C109</f>
        <v>Misc Tools</v>
      </c>
      <c r="C117" s="308"/>
      <c r="D117" s="245">
        <f>-'Appendix A'!D109/2240</f>
        <v>-4.4642857142857144E-2</v>
      </c>
      <c r="E117" s="237">
        <f>'Appendix A'!E109</f>
        <v>-39.645833333333336</v>
      </c>
      <c r="F117" s="237">
        <f>'Appendix A'!F109</f>
        <v>-12</v>
      </c>
      <c r="G117" s="237">
        <f>'Appendix A'!G109</f>
        <v>21.8125</v>
      </c>
      <c r="H117" s="251"/>
      <c r="I117" s="246"/>
      <c r="J117" s="246"/>
    </row>
    <row r="118" spans="2:11" s="190" customFormat="1">
      <c r="B118" s="308" t="str">
        <f>'Appendix A'!B110:C110</f>
        <v>Hose</v>
      </c>
      <c r="C118" s="308"/>
      <c r="D118" s="245">
        <f>-'Appendix A'!D110/2240</f>
        <v>-1.1160714285714286E-2</v>
      </c>
      <c r="E118" s="237">
        <f>'Appendix A'!E110</f>
        <v>-22.583333333333332</v>
      </c>
      <c r="F118" s="237">
        <f>'Appendix A'!F110</f>
        <v>0</v>
      </c>
      <c r="G118" s="237">
        <f>'Appendix A'!G110</f>
        <v>18.875</v>
      </c>
      <c r="H118" s="251"/>
      <c r="I118" s="246"/>
      <c r="J118" s="246"/>
    </row>
    <row r="119" spans="2:11" s="190" customFormat="1">
      <c r="B119" s="308" t="str">
        <f>'Appendix A'!B111:C111</f>
        <v>Kitchen Equipment</v>
      </c>
      <c r="C119" s="308"/>
      <c r="D119" s="245">
        <f>-'Appendix A'!D111/2240</f>
        <v>-8.9285714285714288E-2</v>
      </c>
      <c r="E119" s="237">
        <f>'Appendix A'!E111</f>
        <v>-45.875</v>
      </c>
      <c r="F119" s="237">
        <f>'Appendix A'!F111</f>
        <v>0</v>
      </c>
      <c r="G119" s="237">
        <f>'Appendix A'!G111</f>
        <v>13.104166666666666</v>
      </c>
      <c r="H119" s="251"/>
      <c r="I119" s="246"/>
      <c r="J119" s="246"/>
    </row>
    <row r="120" spans="2:11" s="190" customFormat="1">
      <c r="B120" s="308" t="str">
        <f>'Appendix A'!B112:C112</f>
        <v>Misc Tools</v>
      </c>
      <c r="C120" s="308"/>
      <c r="D120" s="245">
        <f>-'Appendix A'!D112/2240</f>
        <v>-6.6964285714285712E-2</v>
      </c>
      <c r="E120" s="237">
        <f>'Appendix A'!E112</f>
        <v>-127.75</v>
      </c>
      <c r="F120" s="237">
        <f>'Appendix A'!F112</f>
        <v>0</v>
      </c>
      <c r="G120" s="237">
        <f>'Appendix A'!G112</f>
        <v>9.9166666666666661</v>
      </c>
      <c r="H120" s="251"/>
      <c r="I120" s="246"/>
      <c r="J120" s="246"/>
    </row>
    <row r="121" spans="2:11" s="190" customFormat="1">
      <c r="B121" s="308" t="str">
        <f>'Appendix A'!B113:C113</f>
        <v>Misc Tools</v>
      </c>
      <c r="C121" s="308"/>
      <c r="D121" s="245">
        <f>-'Appendix A'!D113/2240</f>
        <v>-8.9285714285714288E-2</v>
      </c>
      <c r="E121" s="237">
        <f>'Appendix A'!E113</f>
        <v>-132.35416666666666</v>
      </c>
      <c r="F121" s="237">
        <f>'Appendix A'!F113</f>
        <v>0</v>
      </c>
      <c r="G121" s="237">
        <f>'Appendix A'!G113</f>
        <v>9.9166666666666661</v>
      </c>
      <c r="H121" s="251"/>
      <c r="I121" s="246"/>
      <c r="J121" s="246"/>
    </row>
    <row r="122" spans="2:11" s="190" customFormat="1">
      <c r="B122" s="308" t="str">
        <f>'Appendix A'!B114:C114</f>
        <v>Fenders</v>
      </c>
      <c r="C122" s="308"/>
      <c r="D122" s="245">
        <f>-'Appendix A'!D114/2240</f>
        <v>-3.5714285714285712E-2</v>
      </c>
      <c r="E122" s="237">
        <f>'Appendix A'!E114</f>
        <v>-99.524999999999991</v>
      </c>
      <c r="F122" s="237">
        <f>'Appendix A'!F114</f>
        <v>19.25</v>
      </c>
      <c r="G122" s="237">
        <f>'Appendix A'!G114</f>
        <v>9.9166666666666661</v>
      </c>
      <c r="H122" s="251"/>
      <c r="I122" s="246"/>
      <c r="J122" s="246"/>
    </row>
    <row r="123" spans="2:11" s="190" customFormat="1">
      <c r="B123" s="308" t="str">
        <f>'Appendix A'!B115:C115</f>
        <v>People x 5</v>
      </c>
      <c r="C123" s="308"/>
      <c r="D123" s="245">
        <f>-'Appendix A'!D115/2240</f>
        <v>-0.36830357142857145</v>
      </c>
      <c r="E123" s="237">
        <f>'Appendix A'!E115</f>
        <v>-66.349999999999994</v>
      </c>
      <c r="F123" s="237">
        <f>'Appendix A'!F115</f>
        <v>0</v>
      </c>
      <c r="G123" s="237">
        <f>'Appendix A'!G115</f>
        <v>25.520833333333332</v>
      </c>
      <c r="H123" s="251"/>
      <c r="I123" s="246"/>
      <c r="J123" s="246"/>
    </row>
    <row r="124" spans="2:11" s="190" customFormat="1">
      <c r="B124" s="308" t="str">
        <f>'Appendix A'!B116:C116</f>
        <v>People x 2</v>
      </c>
      <c r="C124" s="308"/>
      <c r="D124" s="245">
        <f>-'Appendix A'!D116/2240</f>
        <v>-0.14732142857142858</v>
      </c>
      <c r="E124" s="237">
        <f>'Appendix A'!E116</f>
        <v>-66.349999999999994</v>
      </c>
      <c r="F124" s="237">
        <f>'Appendix A'!F116</f>
        <v>0</v>
      </c>
      <c r="G124" s="237">
        <f>'Appendix A'!G116</f>
        <v>17.6875</v>
      </c>
      <c r="H124" s="251"/>
      <c r="I124" s="246"/>
      <c r="J124" s="246"/>
    </row>
    <row r="125" spans="2:11" s="190" customFormat="1">
      <c r="B125" s="308" t="str">
        <f>'Appendix A'!B117:C117</f>
        <v>People x 1</v>
      </c>
      <c r="C125" s="308"/>
      <c r="D125" s="245">
        <f>-'Appendix A'!D117/2240</f>
        <v>-7.3660714285714288E-2</v>
      </c>
      <c r="E125" s="237">
        <f>'Appendix A'!E117</f>
        <v>-38.083333333333336</v>
      </c>
      <c r="F125" s="237">
        <f>'Appendix A'!F117</f>
        <v>0</v>
      </c>
      <c r="G125" s="237">
        <f>'Appendix A'!G117</f>
        <v>3.4166666666666665</v>
      </c>
      <c r="H125" s="251"/>
      <c r="I125" s="246"/>
      <c r="J125" s="246"/>
    </row>
    <row r="126" spans="2:11" s="190" customFormat="1">
      <c r="B126" s="308" t="str">
        <f>'Appendix A'!B118:C118</f>
        <v>Water Bottles</v>
      </c>
      <c r="C126" s="308"/>
      <c r="D126" s="245">
        <f>-'Appendix A'!D118/2240</f>
        <v>-0.25937500000000002</v>
      </c>
      <c r="E126" s="237">
        <f>'Appendix A'!E118</f>
        <v>-64</v>
      </c>
      <c r="F126" s="237">
        <f>'Appendix A'!F118</f>
        <v>-3.5</v>
      </c>
      <c r="G126" s="237">
        <f>'Appendix A'!G118</f>
        <v>10</v>
      </c>
      <c r="H126" s="252"/>
      <c r="I126" s="246"/>
      <c r="J126" s="246"/>
    </row>
    <row r="127" spans="2:11" s="190" customFormat="1">
      <c r="B127" s="314" t="str">
        <f>'Appendix A'!B124:C124</f>
        <v>150 person DVC Liferaft</v>
      </c>
      <c r="C127" s="314"/>
      <c r="D127" s="247">
        <f>'Appendix A'!D124/2240</f>
        <v>0.5200892857142857</v>
      </c>
      <c r="E127" s="248">
        <f>'Appendix A'!E124</f>
        <v>-91.041666666666671</v>
      </c>
      <c r="F127" s="248">
        <f>'Appendix A'!F124</f>
        <v>15.75</v>
      </c>
      <c r="G127" s="248">
        <f>'Appendix A'!G124</f>
        <v>25.458333333333332</v>
      </c>
      <c r="H127" s="252"/>
      <c r="I127" s="246"/>
      <c r="J127" s="246"/>
    </row>
    <row r="128" spans="2:11" s="190" customFormat="1">
      <c r="B128" s="312" t="s">
        <v>676</v>
      </c>
      <c r="C128" s="312"/>
      <c r="D128" s="268">
        <f>SUM(D108:D127)</f>
        <v>305.71882185714293</v>
      </c>
      <c r="E128" s="269">
        <f>SUMPRODUCT(E108:E127,$D$108:$D$127)/$D$128</f>
        <v>-76.618906437190887</v>
      </c>
      <c r="F128" s="269">
        <f>SUMPRODUCT(F108:F127,$D$108:$D$127)/$D$128</f>
        <v>0.2006507756943548</v>
      </c>
      <c r="G128" s="269">
        <f>SUMPRODUCT(G108:G127,$D$108:$D$127)/$D$128</f>
        <v>10.638186878083578</v>
      </c>
    </row>
    <row r="129" spans="2:3" s="190" customFormat="1">
      <c r="B129" s="313"/>
      <c r="C129" s="313"/>
    </row>
    <row r="130" spans="2:3" s="190" customFormat="1">
      <c r="B130" s="313"/>
      <c r="C130" s="313"/>
    </row>
    <row r="131" spans="2:3" s="190" customFormat="1">
      <c r="B131" s="313"/>
      <c r="C131" s="313"/>
    </row>
    <row r="132" spans="2:3" s="190" customFormat="1"/>
    <row r="133" spans="2:3" s="190" customFormat="1"/>
    <row r="134" spans="2:3" s="190" customFormat="1"/>
    <row r="135" spans="2:3" s="190" customFormat="1"/>
    <row r="136" spans="2:3" s="190" customFormat="1"/>
    <row r="137" spans="2:3" s="190" customFormat="1"/>
    <row r="138" spans="2:3" s="190" customFormat="1"/>
    <row r="139" spans="2:3" s="190" customFormat="1"/>
    <row r="140" spans="2:3" s="190" customFormat="1"/>
    <row r="141" spans="2:3" s="190" customFormat="1"/>
    <row r="142" spans="2:3" s="190" customFormat="1"/>
    <row r="143" spans="2:3" s="190" customFormat="1"/>
    <row r="144" spans="2:3" s="190" customFormat="1"/>
    <row r="145" s="190" customFormat="1"/>
    <row r="146" s="190" customFormat="1"/>
    <row r="147" s="190" customFormat="1"/>
    <row r="148" s="190" customFormat="1"/>
    <row r="149" s="190" customFormat="1"/>
    <row r="150" s="190" customFormat="1"/>
    <row r="151" s="190" customFormat="1"/>
    <row r="152" s="190" customFormat="1"/>
    <row r="153" s="190" customFormat="1"/>
    <row r="154" s="190" customFormat="1"/>
    <row r="155" s="190" customFormat="1"/>
    <row r="156" s="190" customFormat="1"/>
    <row r="157" s="190" customFormat="1"/>
    <row r="158" s="190" customFormat="1"/>
    <row r="159" s="190" customFormat="1"/>
    <row r="160" s="190" customFormat="1"/>
    <row r="161" s="190" customFormat="1"/>
    <row r="162" s="190" customFormat="1"/>
    <row r="163" s="190" customFormat="1"/>
    <row r="164" s="190" customFormat="1"/>
    <row r="165" s="190" customFormat="1"/>
    <row r="166" s="190" customFormat="1"/>
    <row r="167" s="190" customFormat="1"/>
    <row r="168" s="190" customFormat="1"/>
    <row r="169" s="190" customFormat="1"/>
    <row r="170" s="190" customFormat="1"/>
    <row r="171" s="190" customFormat="1"/>
    <row r="172" s="190" customFormat="1"/>
    <row r="173" s="190" customFormat="1"/>
    <row r="174" s="190" customFormat="1"/>
    <row r="175" s="190" customFormat="1"/>
    <row r="176" s="190" customFormat="1"/>
    <row r="177" s="190" customFormat="1"/>
    <row r="178" s="190" customFormat="1"/>
    <row r="179" s="190" customFormat="1"/>
    <row r="180" s="190" customFormat="1"/>
    <row r="181" s="190" customFormat="1"/>
    <row r="182" s="190" customFormat="1"/>
    <row r="183" s="190" customFormat="1"/>
    <row r="184" s="190" customFormat="1"/>
    <row r="185" s="190" customFormat="1"/>
    <row r="186" s="190" customFormat="1"/>
    <row r="187" s="190" customFormat="1"/>
    <row r="188" s="190" customFormat="1"/>
    <row r="189" s="190" customFormat="1"/>
    <row r="190" s="190" customFormat="1"/>
    <row r="191" s="190" customFormat="1"/>
    <row r="192" s="190" customFormat="1"/>
    <row r="193" s="190" customFormat="1"/>
    <row r="194" s="190" customFormat="1"/>
    <row r="195" s="190" customFormat="1"/>
    <row r="196" s="190" customFormat="1"/>
    <row r="197" s="190" customFormat="1"/>
    <row r="198" s="190" customFormat="1"/>
    <row r="199" s="190" customFormat="1"/>
    <row r="200" s="190" customFormat="1"/>
    <row r="201" s="190" customFormat="1"/>
    <row r="202" s="190" customFormat="1"/>
    <row r="203" s="190" customFormat="1"/>
    <row r="204" s="190" customFormat="1"/>
    <row r="205" s="190" customFormat="1"/>
    <row r="206" s="190" customFormat="1"/>
    <row r="207" s="190" customFormat="1"/>
    <row r="208" s="190" customFormat="1"/>
    <row r="209" s="190" customFormat="1"/>
    <row r="210" s="190" customFormat="1"/>
    <row r="211" s="190" customFormat="1"/>
    <row r="212" s="190" customFormat="1"/>
    <row r="213" s="190" customFormat="1"/>
    <row r="214" s="190" customFormat="1"/>
    <row r="215" s="190" customFormat="1"/>
    <row r="216" s="190" customFormat="1"/>
    <row r="217" s="190" customFormat="1"/>
    <row r="218" s="190" customFormat="1"/>
    <row r="219" s="190" customFormat="1"/>
    <row r="220" s="190" customFormat="1"/>
    <row r="221" s="190" customFormat="1"/>
    <row r="222" s="190" customFormat="1"/>
    <row r="223" s="190" customFormat="1"/>
    <row r="224" s="190" customFormat="1"/>
    <row r="225" spans="1:7" s="190" customFormat="1"/>
    <row r="226" spans="1:7" s="190" customFormat="1"/>
    <row r="227" spans="1:7">
      <c r="A227" s="190"/>
      <c r="B227" s="190"/>
      <c r="C227" s="190"/>
      <c r="D227" s="190"/>
      <c r="E227" s="190"/>
      <c r="F227" s="190"/>
      <c r="G227" s="190"/>
    </row>
  </sheetData>
  <mergeCells count="59">
    <mergeCell ref="D44:G44"/>
    <mergeCell ref="B45:C45"/>
    <mergeCell ref="D45:G45"/>
    <mergeCell ref="I23:I24"/>
    <mergeCell ref="J23:J24"/>
    <mergeCell ref="K23:K24"/>
    <mergeCell ref="C13:E13"/>
    <mergeCell ref="B41:C41"/>
    <mergeCell ref="C23:F23"/>
    <mergeCell ref="B39:C39"/>
    <mergeCell ref="B40:C40"/>
    <mergeCell ref="D39:G39"/>
    <mergeCell ref="D40:G40"/>
    <mergeCell ref="D41:G41"/>
    <mergeCell ref="C71:D71"/>
    <mergeCell ref="O38:O39"/>
    <mergeCell ref="P38:P39"/>
    <mergeCell ref="Q38:Q39"/>
    <mergeCell ref="J37:L37"/>
    <mergeCell ref="M37:O37"/>
    <mergeCell ref="P37:R37"/>
    <mergeCell ref="R38:R39"/>
    <mergeCell ref="J38:J39"/>
    <mergeCell ref="K38:K39"/>
    <mergeCell ref="L38:L39"/>
    <mergeCell ref="M38:M39"/>
    <mergeCell ref="N38:N39"/>
    <mergeCell ref="B46:C46"/>
    <mergeCell ref="D46:G46"/>
    <mergeCell ref="B44:C44"/>
    <mergeCell ref="B98:C98"/>
    <mergeCell ref="B99:C99"/>
    <mergeCell ref="B100:C100"/>
    <mergeCell ref="B101:C101"/>
    <mergeCell ref="B107:C107"/>
    <mergeCell ref="B108:C108"/>
    <mergeCell ref="B114:C114"/>
    <mergeCell ref="B115:C115"/>
    <mergeCell ref="B116:C116"/>
    <mergeCell ref="B117:C117"/>
    <mergeCell ref="B110:C110"/>
    <mergeCell ref="B111:C111"/>
    <mergeCell ref="B112:C112"/>
    <mergeCell ref="B113:C113"/>
    <mergeCell ref="B109:C109"/>
    <mergeCell ref="B118:C118"/>
    <mergeCell ref="B119:C119"/>
    <mergeCell ref="B120:C120"/>
    <mergeCell ref="B121:C121"/>
    <mergeCell ref="B122:C122"/>
    <mergeCell ref="B128:C128"/>
    <mergeCell ref="B129:C129"/>
    <mergeCell ref="B130:C130"/>
    <mergeCell ref="B131:C131"/>
    <mergeCell ref="B123:C123"/>
    <mergeCell ref="B124:C124"/>
    <mergeCell ref="B125:C125"/>
    <mergeCell ref="B126:C126"/>
    <mergeCell ref="B127:C127"/>
  </mergeCells>
  <printOptions horizontalCentered="1"/>
  <pageMargins left="0.70866141732283472" right="0.70866141732283472" top="0.43307086614173229" bottom="0.74803149606299213" header="0" footer="0.31496062992125984"/>
  <pageSetup orientation="portrait" r:id="rId1"/>
  <headerFooter>
    <oddFooter>&amp;L&amp;"-,Regular"&amp;9&amp;F&amp;C&amp;"-,Regular"&amp;9- DRAFT -&amp;R&amp;"-,Regular"&amp;9Page &amp;P of &amp;N</oddFooter>
  </headerFooter>
  <rowBreaks count="3" manualBreakCount="3">
    <brk id="20" max="16383" man="1"/>
    <brk id="55" max="16383" man="1"/>
    <brk id="94" max="6" man="1"/>
  </rowBreaks>
  <drawing r:id="rId2"/>
</worksheet>
</file>

<file path=xl/worksheets/sheet5.xml><?xml version="1.0" encoding="utf-8"?>
<worksheet xmlns="http://schemas.openxmlformats.org/spreadsheetml/2006/main" xmlns:r="http://schemas.openxmlformats.org/officeDocument/2006/relationships">
  <sheetPr codeName="Sheet5"/>
  <dimension ref="A1:BW23"/>
  <sheetViews>
    <sheetView view="pageLayout" zoomScale="85" zoomScaleNormal="100" zoomScalePageLayoutView="85" workbookViewId="0">
      <selection activeCell="C31" sqref="C31"/>
    </sheetView>
  </sheetViews>
  <sheetFormatPr defaultRowHeight="12.75"/>
  <cols>
    <col min="1" max="1" width="9.42578125" style="35" customWidth="1"/>
    <col min="2" max="6" width="12.7109375" style="35" customWidth="1"/>
    <col min="7" max="7" width="12.7109375" style="5" customWidth="1"/>
    <col min="8" max="8" width="14.28515625" style="5" bestFit="1" customWidth="1"/>
    <col min="9" max="9" width="9.42578125" style="5" bestFit="1" customWidth="1"/>
    <col min="10" max="10" width="11.7109375" style="5" bestFit="1" customWidth="1"/>
    <col min="11" max="12" width="9.28515625" style="5" bestFit="1" customWidth="1"/>
    <col min="13" max="13" width="11.28515625" style="5" bestFit="1" customWidth="1"/>
    <col min="14" max="15" width="9.140625" style="5"/>
    <col min="16" max="16" width="9.42578125" style="5" bestFit="1" customWidth="1"/>
    <col min="17" max="53" width="9.140625" style="5"/>
    <col min="54" max="75" width="9.140625" style="6"/>
    <col min="76" max="89" width="9.140625" style="5" customWidth="1"/>
    <col min="90" max="16384" width="9.140625" style="5"/>
  </cols>
  <sheetData>
    <row r="1" spans="1:7" s="32" customFormat="1" ht="19.5" customHeight="1">
      <c r="A1" s="67"/>
      <c r="B1" s="67"/>
      <c r="C1" s="67"/>
      <c r="D1" s="88" t="s">
        <v>98</v>
      </c>
      <c r="E1" s="67"/>
      <c r="F1" s="67"/>
      <c r="G1" s="69"/>
    </row>
    <row r="2" spans="1:7" s="21" customFormat="1" ht="12.75" customHeight="1">
      <c r="A2" s="65"/>
      <c r="B2" s="65"/>
      <c r="C2" s="65"/>
      <c r="D2" s="91" t="s">
        <v>97</v>
      </c>
      <c r="E2" s="65"/>
      <c r="F2" s="65"/>
    </row>
    <row r="5" spans="1:7">
      <c r="A5" s="35" t="s">
        <v>304</v>
      </c>
      <c r="C5" s="35" t="s">
        <v>289</v>
      </c>
    </row>
    <row r="7" spans="1:7" ht="31.5" customHeight="1">
      <c r="B7" s="127">
        <v>0.33333333333333331</v>
      </c>
      <c r="C7" s="270" t="s">
        <v>389</v>
      </c>
      <c r="D7" s="270"/>
      <c r="E7" s="270"/>
      <c r="F7" s="270"/>
      <c r="G7" s="270"/>
    </row>
    <row r="8" spans="1:7" ht="31.5" customHeight="1">
      <c r="C8" s="270" t="s">
        <v>404</v>
      </c>
      <c r="D8" s="270"/>
      <c r="E8" s="270"/>
      <c r="F8" s="270"/>
      <c r="G8" s="270"/>
    </row>
    <row r="9" spans="1:7" ht="31.5" customHeight="1">
      <c r="C9" s="270" t="s">
        <v>378</v>
      </c>
      <c r="D9" s="270"/>
      <c r="E9" s="270"/>
      <c r="F9" s="270"/>
      <c r="G9" s="270"/>
    </row>
    <row r="10" spans="1:7" ht="31.5" customHeight="1">
      <c r="C10" s="270" t="s">
        <v>379</v>
      </c>
      <c r="D10" s="270"/>
      <c r="E10" s="270"/>
      <c r="F10" s="270"/>
      <c r="G10" s="270"/>
    </row>
    <row r="11" spans="1:7" ht="31.5" customHeight="1">
      <c r="C11" s="270" t="s">
        <v>390</v>
      </c>
      <c r="D11" s="270"/>
      <c r="E11" s="270"/>
      <c r="F11" s="270"/>
      <c r="G11" s="270"/>
    </row>
    <row r="12" spans="1:7" ht="31.5" customHeight="1">
      <c r="C12" s="270" t="s">
        <v>392</v>
      </c>
      <c r="D12" s="270"/>
      <c r="E12" s="270"/>
      <c r="F12" s="270"/>
      <c r="G12" s="270"/>
    </row>
    <row r="13" spans="1:7" ht="31.5" customHeight="1">
      <c r="B13" s="35" t="s">
        <v>380</v>
      </c>
      <c r="C13" s="270"/>
      <c r="D13" s="270"/>
      <c r="E13" s="270"/>
      <c r="F13" s="270"/>
      <c r="G13" s="270"/>
    </row>
    <row r="14" spans="1:7" ht="31.5" customHeight="1">
      <c r="C14" s="270" t="s">
        <v>391</v>
      </c>
      <c r="D14" s="270"/>
      <c r="E14" s="270"/>
      <c r="F14" s="270"/>
      <c r="G14" s="270"/>
    </row>
    <row r="15" spans="1:7" ht="31.5" customHeight="1">
      <c r="C15" s="270" t="s">
        <v>381</v>
      </c>
      <c r="D15" s="270"/>
      <c r="E15" s="270"/>
      <c r="F15" s="270"/>
      <c r="G15" s="270"/>
    </row>
    <row r="16" spans="1:7" ht="31.5" customHeight="1">
      <c r="C16" s="270" t="s">
        <v>382</v>
      </c>
      <c r="D16" s="270"/>
      <c r="E16" s="270"/>
      <c r="F16" s="270"/>
      <c r="G16" s="270"/>
    </row>
    <row r="17" spans="2:7" ht="31.5" customHeight="1">
      <c r="C17" s="270" t="s">
        <v>383</v>
      </c>
      <c r="D17" s="270"/>
      <c r="E17" s="270"/>
      <c r="F17" s="270"/>
      <c r="G17" s="270"/>
    </row>
    <row r="18" spans="2:7" ht="31.5" customHeight="1">
      <c r="C18" s="270" t="s">
        <v>384</v>
      </c>
      <c r="D18" s="270"/>
      <c r="E18" s="270"/>
      <c r="F18" s="270"/>
      <c r="G18" s="270"/>
    </row>
    <row r="19" spans="2:7" ht="31.5" customHeight="1">
      <c r="C19" s="270" t="s">
        <v>385</v>
      </c>
      <c r="D19" s="270"/>
      <c r="E19" s="270"/>
      <c r="F19" s="270"/>
      <c r="G19" s="270"/>
    </row>
    <row r="20" spans="2:7" ht="31.5" customHeight="1">
      <c r="C20" s="270" t="s">
        <v>386</v>
      </c>
      <c r="D20" s="270"/>
      <c r="E20" s="270"/>
      <c r="F20" s="270"/>
      <c r="G20" s="270"/>
    </row>
    <row r="21" spans="2:7" ht="31.5" customHeight="1">
      <c r="C21" s="270" t="s">
        <v>387</v>
      </c>
      <c r="D21" s="270"/>
      <c r="E21" s="270"/>
      <c r="F21" s="270"/>
      <c r="G21" s="270"/>
    </row>
    <row r="22" spans="2:7" ht="31.5" customHeight="1">
      <c r="B22" s="127">
        <v>0.625</v>
      </c>
      <c r="C22" s="270"/>
      <c r="D22" s="270"/>
      <c r="E22" s="270"/>
      <c r="F22" s="270"/>
      <c r="G22" s="270"/>
    </row>
    <row r="23" spans="2:7" ht="31.5" customHeight="1">
      <c r="C23" s="270" t="s">
        <v>388</v>
      </c>
      <c r="D23" s="270"/>
      <c r="E23" s="270"/>
      <c r="F23" s="270"/>
      <c r="G23" s="270"/>
    </row>
  </sheetData>
  <mergeCells count="17">
    <mergeCell ref="C20:G20"/>
    <mergeCell ref="C21:G21"/>
    <mergeCell ref="C22:G22"/>
    <mergeCell ref="C23:G23"/>
    <mergeCell ref="C14:G14"/>
    <mergeCell ref="C19:G19"/>
    <mergeCell ref="C13:G13"/>
    <mergeCell ref="C15:G15"/>
    <mergeCell ref="C16:G16"/>
    <mergeCell ref="C17:G17"/>
    <mergeCell ref="C18:G18"/>
    <mergeCell ref="C12:G12"/>
    <mergeCell ref="C7:G7"/>
    <mergeCell ref="C8:G8"/>
    <mergeCell ref="C9:G9"/>
    <mergeCell ref="C10:G10"/>
    <mergeCell ref="C11:G11"/>
  </mergeCells>
  <printOptions horizontalCentered="1"/>
  <pageMargins left="0.70866141732283472" right="0.70866141732283472" top="0.43307086614173229" bottom="0.74803149606299213" header="0" footer="0.31496062992125984"/>
  <pageSetup orientation="portrait" r:id="rId1"/>
  <headerFooter>
    <oddFooter>&amp;L&amp;"-,Regular"&amp;9&amp;F&amp;C&amp;"-,Regular"&amp;9- DRAFT -&amp;R&amp;"-,Regular"&amp;9Page &amp;P of &amp;N</oddFooter>
  </headerFooter>
  <drawing r:id="rId2"/>
</worksheet>
</file>

<file path=xl/worksheets/sheet6.xml><?xml version="1.0" encoding="utf-8"?>
<worksheet xmlns="http://schemas.openxmlformats.org/spreadsheetml/2006/main" xmlns:r="http://schemas.openxmlformats.org/officeDocument/2006/relationships">
  <sheetPr codeName="Sheet6"/>
  <dimension ref="A1:BW50"/>
  <sheetViews>
    <sheetView view="pageLayout" topLeftCell="A4" zoomScale="85" zoomScaleNormal="100" zoomScalePageLayoutView="85" workbookViewId="0">
      <selection activeCell="G26" sqref="G26"/>
    </sheetView>
  </sheetViews>
  <sheetFormatPr defaultRowHeight="12.75"/>
  <cols>
    <col min="1" max="1" width="9.42578125" style="35" customWidth="1"/>
    <col min="2" max="6" width="12.7109375" style="35" customWidth="1"/>
    <col min="7" max="7" width="12.7109375" style="5" customWidth="1"/>
    <col min="8" max="8" width="14.28515625" style="5" bestFit="1" customWidth="1"/>
    <col min="9" max="9" width="9.42578125" style="5" bestFit="1" customWidth="1"/>
    <col min="10" max="10" width="11.7109375" style="5" bestFit="1" customWidth="1"/>
    <col min="11" max="12" width="9.28515625" style="5" bestFit="1" customWidth="1"/>
    <col min="13" max="13" width="11.28515625" style="5" bestFit="1" customWidth="1"/>
    <col min="14" max="15" width="9.140625" style="5"/>
    <col min="16" max="16" width="9.42578125" style="5" bestFit="1" customWidth="1"/>
    <col min="17" max="53" width="9.140625" style="5"/>
    <col min="54" max="75" width="9.140625" style="6"/>
    <col min="76" max="89" width="9.140625" style="5" customWidth="1"/>
    <col min="90" max="16384" width="9.140625" style="5"/>
  </cols>
  <sheetData>
    <row r="1" spans="1:7" s="32" customFormat="1" ht="19.5" customHeight="1">
      <c r="A1" s="67"/>
      <c r="B1" s="67"/>
      <c r="C1" s="67"/>
      <c r="D1" s="88" t="s">
        <v>98</v>
      </c>
      <c r="E1" s="67"/>
      <c r="F1" s="67"/>
      <c r="G1" s="69"/>
    </row>
    <row r="2" spans="1:7" s="21" customFormat="1" ht="12.75" customHeight="1">
      <c r="A2" s="65"/>
      <c r="B2" s="65"/>
      <c r="C2" s="65"/>
      <c r="D2" s="91" t="s">
        <v>97</v>
      </c>
      <c r="E2" s="65"/>
      <c r="F2" s="65"/>
    </row>
    <row r="5" spans="1:7">
      <c r="A5" s="35" t="s">
        <v>305</v>
      </c>
      <c r="C5" s="35" t="s">
        <v>291</v>
      </c>
    </row>
    <row r="7" spans="1:7">
      <c r="B7" s="118" t="s">
        <v>337</v>
      </c>
      <c r="C7" s="118"/>
      <c r="D7" s="118"/>
      <c r="E7" s="118" t="s">
        <v>324</v>
      </c>
    </row>
    <row r="9" spans="1:7">
      <c r="B9" s="35" t="s">
        <v>292</v>
      </c>
      <c r="E9" s="35" t="s">
        <v>125</v>
      </c>
    </row>
    <row r="10" spans="1:7">
      <c r="B10" s="35" t="s">
        <v>309</v>
      </c>
      <c r="E10" s="35" t="s">
        <v>125</v>
      </c>
    </row>
    <row r="11" spans="1:7">
      <c r="B11" s="35" t="s">
        <v>310</v>
      </c>
      <c r="E11" s="116" t="s">
        <v>27</v>
      </c>
    </row>
    <row r="12" spans="1:7">
      <c r="B12" s="35" t="s">
        <v>293</v>
      </c>
      <c r="E12" s="116" t="s">
        <v>27</v>
      </c>
    </row>
    <row r="13" spans="1:7">
      <c r="B13" s="35" t="s">
        <v>294</v>
      </c>
      <c r="E13" s="116" t="s">
        <v>27</v>
      </c>
    </row>
    <row r="14" spans="1:7">
      <c r="B14" s="35" t="s">
        <v>295</v>
      </c>
      <c r="E14" s="116" t="s">
        <v>27</v>
      </c>
    </row>
    <row r="15" spans="1:7">
      <c r="B15" s="35" t="s">
        <v>296</v>
      </c>
      <c r="E15" s="35" t="s">
        <v>325</v>
      </c>
    </row>
    <row r="16" spans="1:7">
      <c r="B16" s="35" t="s">
        <v>297</v>
      </c>
      <c r="E16" s="35" t="s">
        <v>325</v>
      </c>
    </row>
    <row r="17" spans="2:5">
      <c r="B17" s="35" t="s">
        <v>298</v>
      </c>
      <c r="E17" s="35" t="s">
        <v>325</v>
      </c>
    </row>
    <row r="18" spans="2:5">
      <c r="B18" s="35" t="s">
        <v>299</v>
      </c>
      <c r="E18" s="35" t="s">
        <v>125</v>
      </c>
    </row>
    <row r="19" spans="2:5">
      <c r="B19" s="35" t="s">
        <v>300</v>
      </c>
      <c r="E19" s="35" t="s">
        <v>125</v>
      </c>
    </row>
    <row r="20" spans="2:5">
      <c r="B20" s="35" t="s">
        <v>301</v>
      </c>
      <c r="E20" s="35" t="s">
        <v>325</v>
      </c>
    </row>
    <row r="21" spans="2:5">
      <c r="B21" s="35" t="s">
        <v>302</v>
      </c>
      <c r="E21" s="35" t="s">
        <v>325</v>
      </c>
    </row>
    <row r="22" spans="2:5">
      <c r="B22" s="35" t="s">
        <v>303</v>
      </c>
      <c r="E22" s="35" t="s">
        <v>125</v>
      </c>
    </row>
    <row r="23" spans="2:5">
      <c r="B23" s="35" t="s">
        <v>311</v>
      </c>
      <c r="E23" s="35" t="s">
        <v>125</v>
      </c>
    </row>
    <row r="24" spans="2:5">
      <c r="B24" s="35" t="s">
        <v>312</v>
      </c>
      <c r="E24" s="35" t="s">
        <v>125</v>
      </c>
    </row>
    <row r="25" spans="2:5">
      <c r="B25" s="35" t="s">
        <v>313</v>
      </c>
      <c r="E25" s="35" t="s">
        <v>125</v>
      </c>
    </row>
    <row r="26" spans="2:5">
      <c r="B26" s="35" t="s">
        <v>314</v>
      </c>
      <c r="E26" s="35" t="s">
        <v>125</v>
      </c>
    </row>
    <row r="27" spans="2:5">
      <c r="B27" s="35" t="s">
        <v>315</v>
      </c>
      <c r="E27" s="35" t="s">
        <v>125</v>
      </c>
    </row>
    <row r="28" spans="2:5">
      <c r="B28" s="35" t="s">
        <v>338</v>
      </c>
      <c r="E28" s="35" t="s">
        <v>325</v>
      </c>
    </row>
    <row r="29" spans="2:5">
      <c r="B29" s="35" t="s">
        <v>339</v>
      </c>
      <c r="E29" s="35" t="s">
        <v>125</v>
      </c>
    </row>
    <row r="30" spans="2:5">
      <c r="B30" s="35" t="s">
        <v>340</v>
      </c>
      <c r="E30" s="35" t="s">
        <v>325</v>
      </c>
    </row>
    <row r="31" spans="2:5">
      <c r="B31" s="35" t="s">
        <v>341</v>
      </c>
      <c r="E31" s="35" t="s">
        <v>325</v>
      </c>
    </row>
    <row r="32" spans="2:5">
      <c r="B32" s="35" t="s">
        <v>393</v>
      </c>
      <c r="E32" s="35" t="s">
        <v>125</v>
      </c>
    </row>
    <row r="33" spans="2:5">
      <c r="B33" s="35" t="s">
        <v>405</v>
      </c>
      <c r="E33" s="35" t="s">
        <v>125</v>
      </c>
    </row>
    <row r="36" spans="2:5">
      <c r="B36" s="35" t="s">
        <v>331</v>
      </c>
      <c r="E36" s="35" t="s">
        <v>332</v>
      </c>
    </row>
    <row r="38" spans="2:5">
      <c r="B38" s="35" t="s">
        <v>331</v>
      </c>
      <c r="E38" s="35" t="s">
        <v>332</v>
      </c>
    </row>
    <row r="39" spans="2:5">
      <c r="B39" s="108"/>
    </row>
    <row r="40" spans="2:5">
      <c r="B40" s="35" t="s">
        <v>331</v>
      </c>
      <c r="E40" s="35" t="s">
        <v>332</v>
      </c>
    </row>
    <row r="41" spans="2:5">
      <c r="B41" s="108"/>
    </row>
    <row r="42" spans="2:5">
      <c r="B42" s="35" t="s">
        <v>331</v>
      </c>
      <c r="E42" s="35" t="s">
        <v>332</v>
      </c>
    </row>
    <row r="43" spans="2:5">
      <c r="B43" s="108"/>
    </row>
    <row r="44" spans="2:5">
      <c r="B44" s="35" t="s">
        <v>331</v>
      </c>
      <c r="E44" s="35" t="s">
        <v>332</v>
      </c>
    </row>
    <row r="45" spans="2:5">
      <c r="B45" s="108"/>
    </row>
    <row r="46" spans="2:5">
      <c r="B46" s="35" t="s">
        <v>331</v>
      </c>
      <c r="E46" s="35" t="s">
        <v>332</v>
      </c>
    </row>
    <row r="47" spans="2:5">
      <c r="B47" s="108"/>
    </row>
    <row r="48" spans="2:5">
      <c r="B48" s="35" t="s">
        <v>331</v>
      </c>
      <c r="E48" s="35" t="s">
        <v>332</v>
      </c>
    </row>
    <row r="50" spans="2:5">
      <c r="B50" s="35" t="s">
        <v>331</v>
      </c>
      <c r="E50" s="35" t="s">
        <v>332</v>
      </c>
    </row>
  </sheetData>
  <printOptions horizontalCentered="1"/>
  <pageMargins left="0.70866141732283472" right="0.70866141732283472" top="0.43307086614173229" bottom="0.74803149606299213" header="0" footer="0.31496062992125984"/>
  <pageSetup orientation="portrait" r:id="rId1"/>
  <headerFooter>
    <oddFooter>&amp;L&amp;"-,Regular"&amp;9&amp;F&amp;C&amp;"-,Regular"&amp;9- DRAFT -&amp;R&amp;"-,Regular"&amp;9Page &amp;P of &amp;N</oddFooter>
  </headerFooter>
  <drawing r:id="rId2"/>
</worksheet>
</file>

<file path=xl/worksheets/sheet7.xml><?xml version="1.0" encoding="utf-8"?>
<worksheet xmlns="http://schemas.openxmlformats.org/spreadsheetml/2006/main" xmlns:r="http://schemas.openxmlformats.org/officeDocument/2006/relationships">
  <sheetPr codeName="Sheet7"/>
  <dimension ref="A1:BW22"/>
  <sheetViews>
    <sheetView view="pageLayout" zoomScale="70" zoomScaleNormal="100" zoomScalePageLayoutView="70" workbookViewId="0">
      <selection activeCell="C31" sqref="C31"/>
    </sheetView>
  </sheetViews>
  <sheetFormatPr defaultRowHeight="12.75"/>
  <cols>
    <col min="1" max="1" width="9.42578125" style="35" customWidth="1"/>
    <col min="2" max="6" width="12.7109375" style="35" customWidth="1"/>
    <col min="7" max="7" width="12.7109375" style="5" customWidth="1"/>
    <col min="8" max="8" width="14.28515625" style="5" bestFit="1" customWidth="1"/>
    <col min="9" max="9" width="9.42578125" style="5" bestFit="1" customWidth="1"/>
    <col min="10" max="10" width="11.7109375" style="5" bestFit="1" customWidth="1"/>
    <col min="11" max="12" width="9.28515625" style="5" bestFit="1" customWidth="1"/>
    <col min="13" max="13" width="11.28515625" style="5" bestFit="1" customWidth="1"/>
    <col min="14" max="15" width="9.140625" style="5"/>
    <col min="16" max="16" width="9.42578125" style="5" bestFit="1" customWidth="1"/>
    <col min="17" max="53" width="9.140625" style="5"/>
    <col min="54" max="75" width="9.140625" style="6"/>
    <col min="76" max="89" width="9.140625" style="5" customWidth="1"/>
    <col min="90" max="16384" width="9.140625" style="5"/>
  </cols>
  <sheetData>
    <row r="1" spans="1:7" s="32" customFormat="1" ht="19.5" customHeight="1">
      <c r="A1" s="67"/>
      <c r="B1" s="67"/>
      <c r="C1" s="67"/>
      <c r="D1" s="88" t="s">
        <v>98</v>
      </c>
      <c r="E1" s="67"/>
      <c r="F1" s="67"/>
      <c r="G1" s="69"/>
    </row>
    <row r="2" spans="1:7" s="21" customFormat="1" ht="12.75" customHeight="1">
      <c r="A2" s="65"/>
      <c r="B2" s="65"/>
      <c r="C2" s="65"/>
      <c r="D2" s="91" t="s">
        <v>97</v>
      </c>
      <c r="E2" s="65"/>
      <c r="F2" s="65"/>
    </row>
    <row r="5" spans="1:7">
      <c r="A5" s="35" t="s">
        <v>317</v>
      </c>
    </row>
    <row r="7" spans="1:7">
      <c r="B7" s="35" t="s">
        <v>306</v>
      </c>
    </row>
    <row r="9" spans="1:7" s="119" customFormat="1">
      <c r="A9" s="117"/>
      <c r="B9" s="270" t="s">
        <v>398</v>
      </c>
      <c r="C9" s="270"/>
      <c r="D9" s="270"/>
      <c r="E9" s="270"/>
      <c r="F9" s="270"/>
      <c r="G9" s="270"/>
    </row>
    <row r="10" spans="1:7" s="119" customFormat="1">
      <c r="A10" s="117"/>
      <c r="B10" s="270" t="s">
        <v>342</v>
      </c>
      <c r="C10" s="270"/>
      <c r="D10" s="270"/>
      <c r="E10" s="270"/>
      <c r="F10" s="270"/>
      <c r="G10" s="270"/>
    </row>
    <row r="11" spans="1:7" s="119" customFormat="1">
      <c r="A11" s="117"/>
      <c r="B11" s="270" t="s">
        <v>343</v>
      </c>
      <c r="C11" s="270"/>
      <c r="D11" s="270"/>
      <c r="E11" s="270"/>
      <c r="F11" s="270"/>
      <c r="G11" s="270"/>
    </row>
    <row r="12" spans="1:7" s="119" customFormat="1">
      <c r="A12" s="117"/>
      <c r="B12" s="270" t="s">
        <v>344</v>
      </c>
      <c r="C12" s="270"/>
      <c r="D12" s="270"/>
      <c r="E12" s="270"/>
      <c r="F12" s="270"/>
      <c r="G12" s="270"/>
    </row>
    <row r="13" spans="1:7" s="119" customFormat="1">
      <c r="A13" s="117"/>
      <c r="B13" s="270" t="s">
        <v>399</v>
      </c>
      <c r="C13" s="270"/>
      <c r="D13" s="270"/>
      <c r="E13" s="270"/>
      <c r="F13" s="270"/>
      <c r="G13" s="270"/>
    </row>
    <row r="14" spans="1:7" s="119" customFormat="1" ht="28.35" customHeight="1">
      <c r="A14" s="117"/>
      <c r="B14" s="270" t="s">
        <v>345</v>
      </c>
      <c r="C14" s="270"/>
      <c r="D14" s="270"/>
      <c r="E14" s="270"/>
      <c r="F14" s="270"/>
      <c r="G14" s="270"/>
    </row>
    <row r="15" spans="1:7" s="119" customFormat="1">
      <c r="A15" s="117"/>
      <c r="B15" s="270" t="s">
        <v>346</v>
      </c>
      <c r="C15" s="270"/>
      <c r="D15" s="270"/>
      <c r="E15" s="270"/>
      <c r="F15" s="270"/>
      <c r="G15" s="270"/>
    </row>
    <row r="16" spans="1:7" s="119" customFormat="1">
      <c r="A16" s="117"/>
      <c r="B16" s="270" t="s">
        <v>347</v>
      </c>
      <c r="C16" s="270"/>
      <c r="D16" s="270"/>
      <c r="E16" s="270"/>
      <c r="F16" s="270"/>
      <c r="G16" s="270"/>
    </row>
    <row r="17" spans="1:7" s="119" customFormat="1">
      <c r="A17" s="117"/>
      <c r="B17" s="270" t="s">
        <v>348</v>
      </c>
      <c r="C17" s="270"/>
      <c r="D17" s="270"/>
      <c r="E17" s="270"/>
      <c r="F17" s="270"/>
      <c r="G17" s="270"/>
    </row>
    <row r="18" spans="1:7" s="119" customFormat="1">
      <c r="A18" s="117"/>
      <c r="B18" s="270" t="s">
        <v>400</v>
      </c>
      <c r="C18" s="270"/>
      <c r="D18" s="270"/>
      <c r="E18" s="270"/>
      <c r="F18" s="270"/>
      <c r="G18" s="270"/>
    </row>
    <row r="19" spans="1:7" s="119" customFormat="1" ht="28.35" customHeight="1">
      <c r="A19" s="123"/>
      <c r="B19" s="270" t="s">
        <v>401</v>
      </c>
      <c r="C19" s="270"/>
      <c r="D19" s="270"/>
      <c r="E19" s="270"/>
      <c r="F19" s="270"/>
      <c r="G19" s="270"/>
    </row>
    <row r="20" spans="1:7" s="119" customFormat="1" ht="28.35" customHeight="1">
      <c r="A20" s="123"/>
      <c r="B20" s="270" t="s">
        <v>402</v>
      </c>
      <c r="C20" s="270"/>
      <c r="D20" s="270"/>
      <c r="E20" s="270"/>
      <c r="F20" s="270"/>
      <c r="G20" s="270"/>
    </row>
    <row r="21" spans="1:7" s="119" customFormat="1" ht="28.35" customHeight="1">
      <c r="A21" s="123"/>
      <c r="B21" s="270" t="s">
        <v>403</v>
      </c>
      <c r="C21" s="270"/>
      <c r="D21" s="270"/>
      <c r="E21" s="270"/>
      <c r="F21" s="270"/>
      <c r="G21" s="270"/>
    </row>
    <row r="22" spans="1:7" ht="15">
      <c r="B22" s="106"/>
    </row>
  </sheetData>
  <mergeCells count="13">
    <mergeCell ref="B21:G21"/>
    <mergeCell ref="B15:G15"/>
    <mergeCell ref="B16:G16"/>
    <mergeCell ref="B17:G17"/>
    <mergeCell ref="B18:G18"/>
    <mergeCell ref="B19:G19"/>
    <mergeCell ref="B20:G20"/>
    <mergeCell ref="B14:G14"/>
    <mergeCell ref="B9:G9"/>
    <mergeCell ref="B10:G10"/>
    <mergeCell ref="B11:G11"/>
    <mergeCell ref="B12:G12"/>
    <mergeCell ref="B13:G13"/>
  </mergeCells>
  <printOptions horizontalCentered="1"/>
  <pageMargins left="0.70866141732283472" right="0.70866141732283472" top="0.43307086614173229" bottom="0.74803149606299213" header="0" footer="0.31496062992125984"/>
  <pageSetup orientation="portrait" r:id="rId1"/>
  <headerFooter>
    <oddFooter>&amp;L&amp;"-,Regular"&amp;9&amp;F&amp;C&amp;"-,Regular"&amp;9- DRAFT -&amp;R&amp;"-,Regular"&amp;9Page &amp;P of &amp;N</oddFooter>
  </headerFooter>
  <drawing r:id="rId2"/>
</worksheet>
</file>

<file path=xl/worksheets/sheet8.xml><?xml version="1.0" encoding="utf-8"?>
<worksheet xmlns="http://schemas.openxmlformats.org/spreadsheetml/2006/main" xmlns:r="http://schemas.openxmlformats.org/officeDocument/2006/relationships">
  <sheetPr codeName="Sheet1"/>
  <dimension ref="A1:B16"/>
  <sheetViews>
    <sheetView workbookViewId="0">
      <selection activeCell="B25" sqref="B25"/>
    </sheetView>
  </sheetViews>
  <sheetFormatPr defaultRowHeight="12.75"/>
  <cols>
    <col min="1" max="2" width="63.42578125" customWidth="1"/>
  </cols>
  <sheetData>
    <row r="1" spans="1:2" ht="15">
      <c r="A1" s="95" t="s">
        <v>122</v>
      </c>
      <c r="B1" s="96" t="s">
        <v>123</v>
      </c>
    </row>
    <row r="2" spans="1:2" ht="45">
      <c r="A2" s="100"/>
      <c r="B2" s="97" t="s">
        <v>128</v>
      </c>
    </row>
    <row r="3" spans="1:2" ht="30">
      <c r="A3" s="100"/>
      <c r="B3" s="97" t="s">
        <v>129</v>
      </c>
    </row>
    <row r="4" spans="1:2" ht="15">
      <c r="A4" s="100"/>
      <c r="B4" s="97" t="s">
        <v>130</v>
      </c>
    </row>
    <row r="5" spans="1:2" ht="15">
      <c r="A5" s="100"/>
      <c r="B5" s="97" t="s">
        <v>131</v>
      </c>
    </row>
    <row r="6" spans="1:2" ht="15.75" thickBot="1">
      <c r="A6" s="99"/>
      <c r="B6" s="98" t="s">
        <v>132</v>
      </c>
    </row>
    <row r="7" spans="1:2" ht="15.75" thickBot="1">
      <c r="A7" s="99" t="s">
        <v>124</v>
      </c>
      <c r="B7" s="98" t="s">
        <v>133</v>
      </c>
    </row>
    <row r="8" spans="1:2" ht="15">
      <c r="A8" s="95" t="s">
        <v>125</v>
      </c>
      <c r="B8" s="97" t="s">
        <v>126</v>
      </c>
    </row>
    <row r="9" spans="1:2" ht="15">
      <c r="A9" s="100"/>
      <c r="B9" s="97" t="s">
        <v>134</v>
      </c>
    </row>
    <row r="10" spans="1:2" ht="15">
      <c r="A10" s="100"/>
      <c r="B10" s="97" t="s">
        <v>127</v>
      </c>
    </row>
    <row r="11" spans="1:2" ht="75">
      <c r="A11" s="100"/>
      <c r="B11" s="97" t="s">
        <v>135</v>
      </c>
    </row>
    <row r="12" spans="1:2" ht="30">
      <c r="A12" s="100"/>
      <c r="B12" s="97" t="s">
        <v>136</v>
      </c>
    </row>
    <row r="13" spans="1:2" ht="30">
      <c r="A13" s="100"/>
      <c r="B13" s="97" t="s">
        <v>137</v>
      </c>
    </row>
    <row r="14" spans="1:2" ht="15">
      <c r="A14" s="100"/>
      <c r="B14" s="97"/>
    </row>
    <row r="15" spans="1:2" ht="15">
      <c r="A15" s="100"/>
      <c r="B15" s="97"/>
    </row>
    <row r="16" spans="1:2" ht="15">
      <c r="A16" s="100"/>
      <c r="B16" s="97"/>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sheetPr codeName="Sheet8"/>
  <dimension ref="A1:J83"/>
  <sheetViews>
    <sheetView zoomScaleNormal="100" workbookViewId="0">
      <pane ySplit="2" topLeftCell="A39" activePane="bottomLeft" state="frozen"/>
      <selection activeCell="C6" sqref="C6"/>
      <selection pane="bottomLeft" activeCell="I57" sqref="I57"/>
    </sheetView>
  </sheetViews>
  <sheetFormatPr defaultRowHeight="15"/>
  <cols>
    <col min="1" max="16384" width="9.140625" style="114"/>
  </cols>
  <sheetData>
    <row r="1" spans="1:10">
      <c r="A1" s="114" t="s">
        <v>105</v>
      </c>
      <c r="B1" s="114" t="s">
        <v>99</v>
      </c>
      <c r="C1" s="114" t="s">
        <v>104</v>
      </c>
      <c r="D1" s="114" t="s">
        <v>103</v>
      </c>
      <c r="E1" s="114" t="s">
        <v>102</v>
      </c>
      <c r="F1" s="114" t="s">
        <v>102</v>
      </c>
      <c r="G1" s="114" t="s">
        <v>3</v>
      </c>
      <c r="H1" s="114" t="s">
        <v>2</v>
      </c>
      <c r="I1" s="114" t="s">
        <v>1</v>
      </c>
      <c r="J1" s="114" t="s">
        <v>101</v>
      </c>
    </row>
    <row r="2" spans="1:10">
      <c r="B2" s="114" t="s">
        <v>0</v>
      </c>
      <c r="C2" s="114" t="s">
        <v>0</v>
      </c>
      <c r="E2" s="114" t="s">
        <v>100</v>
      </c>
      <c r="F2" s="114" t="s">
        <v>8</v>
      </c>
      <c r="G2" s="114" t="s">
        <v>0</v>
      </c>
      <c r="H2" s="114" t="s">
        <v>0</v>
      </c>
      <c r="I2" s="114" t="s">
        <v>0</v>
      </c>
      <c r="J2" s="114" t="s">
        <v>290</v>
      </c>
    </row>
    <row r="3" spans="1:10">
      <c r="A3" s="114" t="s">
        <v>677</v>
      </c>
      <c r="B3" s="114">
        <v>6.5</v>
      </c>
      <c r="C3" s="114">
        <v>0</v>
      </c>
      <c r="D3" s="114">
        <v>100</v>
      </c>
      <c r="E3" s="114">
        <v>774.48599999999999</v>
      </c>
      <c r="F3" s="114">
        <v>21.585000000000001</v>
      </c>
      <c r="G3" s="114">
        <v>-85.756</v>
      </c>
      <c r="H3" s="114">
        <v>0</v>
      </c>
      <c r="I3" s="114">
        <v>6.8730000000000002</v>
      </c>
      <c r="J3" s="114">
        <v>0</v>
      </c>
    </row>
    <row r="4" spans="1:10">
      <c r="B4" s="114">
        <v>6.5</v>
      </c>
      <c r="C4" s="114">
        <v>0</v>
      </c>
      <c r="D4" s="114">
        <v>100</v>
      </c>
      <c r="E4" s="114">
        <v>774.48599999999999</v>
      </c>
      <c r="F4" s="114">
        <v>21.585000000000001</v>
      </c>
      <c r="G4" s="114">
        <v>-85.756</v>
      </c>
      <c r="H4" s="114">
        <v>0</v>
      </c>
      <c r="I4" s="114">
        <v>6.8730000000000002</v>
      </c>
      <c r="J4" s="114">
        <v>0</v>
      </c>
    </row>
    <row r="5" spans="1:10">
      <c r="B5" s="114">
        <v>6.375</v>
      </c>
      <c r="C5" s="114">
        <v>0.125</v>
      </c>
      <c r="D5" s="114">
        <v>98</v>
      </c>
      <c r="E5" s="114">
        <v>758.99599999999998</v>
      </c>
      <c r="F5" s="114">
        <v>21.152999999999999</v>
      </c>
      <c r="G5" s="114">
        <v>-85.756</v>
      </c>
      <c r="H5" s="114">
        <v>0</v>
      </c>
      <c r="I5" s="114">
        <v>6.8109999999999999</v>
      </c>
      <c r="J5" s="114">
        <v>0</v>
      </c>
    </row>
    <row r="6" spans="1:10">
      <c r="B6" s="114">
        <v>6.3689999999999998</v>
      </c>
      <c r="C6" s="114">
        <v>0.13100000000000001</v>
      </c>
      <c r="D6" s="114">
        <v>97.9</v>
      </c>
      <c r="E6" s="114">
        <v>758.22199999999998</v>
      </c>
      <c r="F6" s="114">
        <v>21.131</v>
      </c>
      <c r="G6" s="114">
        <v>-85.756</v>
      </c>
      <c r="H6" s="114">
        <v>0</v>
      </c>
      <c r="I6" s="114">
        <v>6.8079999999999998</v>
      </c>
      <c r="J6" s="114">
        <v>98.153000000000006</v>
      </c>
    </row>
    <row r="7" spans="1:10">
      <c r="B7" s="114">
        <v>6</v>
      </c>
      <c r="C7" s="114">
        <v>0.5</v>
      </c>
      <c r="D7" s="114">
        <v>92</v>
      </c>
      <c r="E7" s="114">
        <v>712.529</v>
      </c>
      <c r="F7" s="114">
        <v>19.858000000000001</v>
      </c>
      <c r="G7" s="114">
        <v>-85.756</v>
      </c>
      <c r="H7" s="114">
        <v>0</v>
      </c>
      <c r="I7" s="114">
        <v>6.6230000000000002</v>
      </c>
      <c r="J7" s="114">
        <v>98.153000000000006</v>
      </c>
    </row>
    <row r="8" spans="1:10">
      <c r="B8" s="114">
        <v>5.5</v>
      </c>
      <c r="C8" s="114">
        <v>1</v>
      </c>
      <c r="D8" s="114">
        <v>84</v>
      </c>
      <c r="E8" s="114">
        <v>650.57000000000005</v>
      </c>
      <c r="F8" s="114">
        <v>18.131</v>
      </c>
      <c r="G8" s="114">
        <v>-85.756</v>
      </c>
      <c r="H8" s="114">
        <v>0</v>
      </c>
      <c r="I8" s="114">
        <v>6.3730000000000002</v>
      </c>
      <c r="J8" s="114">
        <v>98.153000000000006</v>
      </c>
    </row>
    <row r="9" spans="1:10">
      <c r="B9" s="114">
        <v>5</v>
      </c>
      <c r="C9" s="114">
        <v>1.5</v>
      </c>
      <c r="D9" s="114">
        <v>76</v>
      </c>
      <c r="E9" s="114">
        <v>588.61099999999999</v>
      </c>
      <c r="F9" s="114">
        <v>16.404</v>
      </c>
      <c r="G9" s="114">
        <v>-85.756</v>
      </c>
      <c r="H9" s="114">
        <v>0</v>
      </c>
      <c r="I9" s="114">
        <v>6.1230000000000002</v>
      </c>
      <c r="J9" s="114">
        <v>98.153000000000006</v>
      </c>
    </row>
    <row r="10" spans="1:10">
      <c r="B10" s="114">
        <v>4.5</v>
      </c>
      <c r="C10" s="114">
        <v>2</v>
      </c>
      <c r="D10" s="114">
        <v>68</v>
      </c>
      <c r="E10" s="114">
        <v>526.65200000000004</v>
      </c>
      <c r="F10" s="114">
        <v>14.678000000000001</v>
      </c>
      <c r="G10" s="114">
        <v>-85.756</v>
      </c>
      <c r="H10" s="114">
        <v>0</v>
      </c>
      <c r="I10" s="114">
        <v>5.8730000000000002</v>
      </c>
      <c r="J10" s="114">
        <v>98.153000000000006</v>
      </c>
    </row>
    <row r="11" spans="1:10">
      <c r="B11" s="114">
        <v>4</v>
      </c>
      <c r="C11" s="114">
        <v>2.5</v>
      </c>
      <c r="D11" s="114">
        <v>60</v>
      </c>
      <c r="E11" s="114">
        <v>464.69299999999998</v>
      </c>
      <c r="F11" s="114">
        <v>12.951000000000001</v>
      </c>
      <c r="G11" s="114">
        <v>-85.756</v>
      </c>
      <c r="H11" s="114">
        <v>0</v>
      </c>
      <c r="I11" s="114">
        <v>5.6219999999999999</v>
      </c>
      <c r="J11" s="114">
        <v>98.153000000000006</v>
      </c>
    </row>
    <row r="12" spans="1:10">
      <c r="B12" s="114">
        <v>3.5</v>
      </c>
      <c r="C12" s="114">
        <v>3</v>
      </c>
      <c r="D12" s="114">
        <v>52</v>
      </c>
      <c r="E12" s="114">
        <v>402.73399999999998</v>
      </c>
      <c r="F12" s="114">
        <v>11.224</v>
      </c>
      <c r="G12" s="114">
        <v>-85.756</v>
      </c>
      <c r="H12" s="114">
        <v>0</v>
      </c>
      <c r="I12" s="114">
        <v>5.3719999999999999</v>
      </c>
      <c r="J12" s="114">
        <v>98.153000000000006</v>
      </c>
    </row>
    <row r="13" spans="1:10">
      <c r="B13" s="114">
        <v>3</v>
      </c>
      <c r="C13" s="114">
        <v>3.5</v>
      </c>
      <c r="D13" s="114">
        <v>44</v>
      </c>
      <c r="E13" s="114">
        <v>340.77499999999998</v>
      </c>
      <c r="F13" s="114">
        <v>9.4969999999999999</v>
      </c>
      <c r="G13" s="114">
        <v>-85.756</v>
      </c>
      <c r="H13" s="114">
        <v>0</v>
      </c>
      <c r="I13" s="114">
        <v>5.1210000000000004</v>
      </c>
      <c r="J13" s="114">
        <v>98.153000000000006</v>
      </c>
    </row>
    <row r="14" spans="1:10">
      <c r="B14" s="114">
        <v>2.5</v>
      </c>
      <c r="C14" s="114">
        <v>4</v>
      </c>
      <c r="D14" s="114">
        <v>36</v>
      </c>
      <c r="E14" s="114">
        <v>278.81599999999997</v>
      </c>
      <c r="F14" s="114">
        <v>7.77</v>
      </c>
      <c r="G14" s="114">
        <v>-85.756</v>
      </c>
      <c r="H14" s="114">
        <v>0</v>
      </c>
      <c r="I14" s="114">
        <v>4.87</v>
      </c>
      <c r="J14" s="114">
        <v>98.153000000000006</v>
      </c>
    </row>
    <row r="15" spans="1:10">
      <c r="B15" s="114">
        <v>2</v>
      </c>
      <c r="C15" s="114">
        <v>4.5</v>
      </c>
      <c r="D15" s="114">
        <v>28</v>
      </c>
      <c r="E15" s="114">
        <v>216.857</v>
      </c>
      <c r="F15" s="114">
        <v>6.0439999999999996</v>
      </c>
      <c r="G15" s="114">
        <v>-85.756</v>
      </c>
      <c r="H15" s="114">
        <v>0</v>
      </c>
      <c r="I15" s="114">
        <v>4.6189999999999998</v>
      </c>
      <c r="J15" s="114">
        <v>98.153000000000006</v>
      </c>
    </row>
    <row r="16" spans="1:10">
      <c r="B16" s="114">
        <v>1.5</v>
      </c>
      <c r="C16" s="114">
        <v>5</v>
      </c>
      <c r="D16" s="114">
        <v>20</v>
      </c>
      <c r="E16" s="114">
        <v>154.898</v>
      </c>
      <c r="F16" s="114">
        <v>4.3170000000000002</v>
      </c>
      <c r="G16" s="114">
        <v>-85.756</v>
      </c>
      <c r="H16" s="114">
        <v>0</v>
      </c>
      <c r="I16" s="114">
        <v>4.367</v>
      </c>
      <c r="J16" s="114">
        <v>98.153000000000006</v>
      </c>
    </row>
    <row r="17" spans="1:10">
      <c r="B17" s="114">
        <v>1</v>
      </c>
      <c r="C17" s="114">
        <v>5.5</v>
      </c>
      <c r="D17" s="114">
        <v>12</v>
      </c>
      <c r="E17" s="114">
        <v>92.938999999999993</v>
      </c>
      <c r="F17" s="114">
        <v>2.59</v>
      </c>
      <c r="G17" s="114">
        <v>-85.756</v>
      </c>
      <c r="H17" s="114">
        <v>0</v>
      </c>
      <c r="I17" s="114">
        <v>4.1109999999999998</v>
      </c>
      <c r="J17" s="114">
        <v>98.153000000000006</v>
      </c>
    </row>
    <row r="18" spans="1:10">
      <c r="B18" s="114">
        <v>0.5</v>
      </c>
      <c r="C18" s="114">
        <v>6</v>
      </c>
      <c r="D18" s="114">
        <v>4</v>
      </c>
      <c r="E18" s="114">
        <v>30.98</v>
      </c>
      <c r="F18" s="114">
        <v>0.86299999999999999</v>
      </c>
      <c r="G18" s="114">
        <v>-85.756</v>
      </c>
      <c r="H18" s="114">
        <v>0</v>
      </c>
      <c r="I18" s="114">
        <v>3.8330000000000002</v>
      </c>
      <c r="J18" s="114">
        <v>98.153999999999996</v>
      </c>
    </row>
    <row r="19" spans="1:10">
      <c r="B19" s="114">
        <v>0.25</v>
      </c>
      <c r="C19" s="114">
        <v>6.25</v>
      </c>
      <c r="D19" s="114">
        <v>1</v>
      </c>
      <c r="E19" s="114">
        <v>7.742</v>
      </c>
      <c r="F19" s="114">
        <v>0.216</v>
      </c>
      <c r="G19" s="114">
        <v>-85.756</v>
      </c>
      <c r="H19" s="114">
        <v>0</v>
      </c>
      <c r="I19" s="114">
        <v>3.6669999999999998</v>
      </c>
      <c r="J19" s="114">
        <v>12.263</v>
      </c>
    </row>
    <row r="20" spans="1:10">
      <c r="B20" s="114">
        <v>0</v>
      </c>
      <c r="C20" s="114">
        <v>6.5</v>
      </c>
      <c r="D20" s="114">
        <v>0</v>
      </c>
      <c r="E20" s="114">
        <v>0</v>
      </c>
      <c r="F20" s="114">
        <v>0</v>
      </c>
      <c r="G20" s="114">
        <v>-85.756</v>
      </c>
      <c r="H20" s="114">
        <v>0</v>
      </c>
      <c r="I20" s="114">
        <v>3.6669999999999998</v>
      </c>
      <c r="J20" s="114">
        <v>0</v>
      </c>
    </row>
    <row r="21" spans="1:10">
      <c r="A21" s="114" t="s">
        <v>442</v>
      </c>
      <c r="B21" s="114">
        <v>4.5</v>
      </c>
      <c r="C21" s="114">
        <v>0</v>
      </c>
      <c r="D21" s="114">
        <v>100</v>
      </c>
      <c r="E21" s="114">
        <v>206.435</v>
      </c>
      <c r="F21" s="114">
        <v>5.7530000000000001</v>
      </c>
      <c r="G21" s="114">
        <v>-94.819000000000003</v>
      </c>
      <c r="H21" s="114">
        <v>0</v>
      </c>
      <c r="I21" s="114">
        <v>6.24</v>
      </c>
      <c r="J21" s="114">
        <v>0</v>
      </c>
    </row>
    <row r="22" spans="1:10">
      <c r="B22" s="114">
        <v>4.42</v>
      </c>
      <c r="C22" s="114">
        <v>0.08</v>
      </c>
      <c r="D22" s="114">
        <v>98</v>
      </c>
      <c r="E22" s="114">
        <v>202.30699999999999</v>
      </c>
      <c r="F22" s="114">
        <v>5.6379999999999999</v>
      </c>
      <c r="G22" s="114">
        <v>-94.819000000000003</v>
      </c>
      <c r="H22" s="114">
        <v>0</v>
      </c>
      <c r="I22" s="114">
        <v>6.1989999999999998</v>
      </c>
      <c r="J22" s="114">
        <v>0</v>
      </c>
    </row>
    <row r="23" spans="1:10">
      <c r="B23" s="114">
        <v>4.4160000000000004</v>
      </c>
      <c r="C23" s="114">
        <v>8.4000000000000005E-2</v>
      </c>
      <c r="D23" s="114">
        <v>97.9</v>
      </c>
      <c r="E23" s="114">
        <v>202.1</v>
      </c>
      <c r="F23" s="114">
        <v>5.6319999999999997</v>
      </c>
      <c r="G23" s="114">
        <v>-94.819000000000003</v>
      </c>
      <c r="H23" s="114">
        <v>0</v>
      </c>
      <c r="I23" s="114">
        <v>6.1970000000000001</v>
      </c>
      <c r="J23" s="114">
        <v>28.388000000000002</v>
      </c>
    </row>
    <row r="24" spans="1:10">
      <c r="B24" s="114">
        <v>4.4000000000000004</v>
      </c>
      <c r="C24" s="114">
        <v>0.1</v>
      </c>
      <c r="D24" s="114">
        <v>97.5</v>
      </c>
      <c r="E24" s="114">
        <v>201.27500000000001</v>
      </c>
      <c r="F24" s="114">
        <v>5.609</v>
      </c>
      <c r="G24" s="114">
        <v>-94.819000000000003</v>
      </c>
      <c r="H24" s="114">
        <v>0</v>
      </c>
      <c r="I24" s="114">
        <v>6.1890000000000001</v>
      </c>
      <c r="J24" s="114">
        <v>28.388000000000002</v>
      </c>
    </row>
    <row r="25" spans="1:10">
      <c r="B25" s="114">
        <v>4.2</v>
      </c>
      <c r="C25" s="114">
        <v>0.3</v>
      </c>
      <c r="D25" s="114">
        <v>92.5</v>
      </c>
      <c r="E25" s="114">
        <v>190.953</v>
      </c>
      <c r="F25" s="114">
        <v>5.3220000000000001</v>
      </c>
      <c r="G25" s="114">
        <v>-94.819000000000003</v>
      </c>
      <c r="H25" s="114">
        <v>0</v>
      </c>
      <c r="I25" s="114">
        <v>6.0890000000000004</v>
      </c>
      <c r="J25" s="114">
        <v>28.388000000000002</v>
      </c>
    </row>
    <row r="26" spans="1:10">
      <c r="B26" s="114">
        <v>4</v>
      </c>
      <c r="C26" s="114">
        <v>0.5</v>
      </c>
      <c r="D26" s="114">
        <v>87.5</v>
      </c>
      <c r="E26" s="114">
        <v>180.631</v>
      </c>
      <c r="F26" s="114">
        <v>5.0339999999999998</v>
      </c>
      <c r="G26" s="114">
        <v>-94.819000000000003</v>
      </c>
      <c r="H26" s="114">
        <v>0</v>
      </c>
      <c r="I26" s="114">
        <v>5.9880000000000004</v>
      </c>
      <c r="J26" s="114">
        <v>28.388000000000002</v>
      </c>
    </row>
    <row r="27" spans="1:10">
      <c r="B27" s="114">
        <v>3.8</v>
      </c>
      <c r="C27" s="114">
        <v>0.7</v>
      </c>
      <c r="D27" s="114">
        <v>82.5</v>
      </c>
      <c r="E27" s="114">
        <v>170.309</v>
      </c>
      <c r="F27" s="114">
        <v>4.7460000000000004</v>
      </c>
      <c r="G27" s="114">
        <v>-94.819000000000003</v>
      </c>
      <c r="H27" s="114">
        <v>0</v>
      </c>
      <c r="I27" s="114">
        <v>5.8869999999999996</v>
      </c>
      <c r="J27" s="114">
        <v>28.388000000000002</v>
      </c>
    </row>
    <row r="28" spans="1:10">
      <c r="B28" s="114">
        <v>3.6</v>
      </c>
      <c r="C28" s="114">
        <v>0.9</v>
      </c>
      <c r="D28" s="114">
        <v>77.5</v>
      </c>
      <c r="E28" s="114">
        <v>159.988</v>
      </c>
      <c r="F28" s="114">
        <v>4.4589999999999996</v>
      </c>
      <c r="G28" s="114">
        <v>-94.819000000000003</v>
      </c>
      <c r="H28" s="114">
        <v>0</v>
      </c>
      <c r="I28" s="114">
        <v>5.7869999999999999</v>
      </c>
      <c r="J28" s="114">
        <v>28.388000000000002</v>
      </c>
    </row>
    <row r="29" spans="1:10">
      <c r="B29" s="114">
        <v>3.4</v>
      </c>
      <c r="C29" s="114">
        <v>1.1000000000000001</v>
      </c>
      <c r="D29" s="114">
        <v>72.5</v>
      </c>
      <c r="E29" s="114">
        <v>149.666</v>
      </c>
      <c r="F29" s="114">
        <v>4.1710000000000003</v>
      </c>
      <c r="G29" s="114">
        <v>-94.819000000000003</v>
      </c>
      <c r="H29" s="114">
        <v>0</v>
      </c>
      <c r="I29" s="114">
        <v>5.6859999999999999</v>
      </c>
      <c r="J29" s="114">
        <v>28.388000000000002</v>
      </c>
    </row>
    <row r="30" spans="1:10">
      <c r="B30" s="114">
        <v>3.2</v>
      </c>
      <c r="C30" s="114">
        <v>1.3</v>
      </c>
      <c r="D30" s="114">
        <v>67.5</v>
      </c>
      <c r="E30" s="114">
        <v>139.34399999999999</v>
      </c>
      <c r="F30" s="114">
        <v>3.883</v>
      </c>
      <c r="G30" s="114">
        <v>-94.819000000000003</v>
      </c>
      <c r="H30" s="114">
        <v>0</v>
      </c>
      <c r="I30" s="114">
        <v>5.585</v>
      </c>
      <c r="J30" s="114">
        <v>28.388000000000002</v>
      </c>
    </row>
    <row r="31" spans="1:10">
      <c r="B31" s="114">
        <v>3</v>
      </c>
      <c r="C31" s="114">
        <v>1.5</v>
      </c>
      <c r="D31" s="114">
        <v>62.5</v>
      </c>
      <c r="E31" s="114">
        <v>129.02199999999999</v>
      </c>
      <c r="F31" s="114">
        <v>3.5960000000000001</v>
      </c>
      <c r="G31" s="114">
        <v>-94.819000000000003</v>
      </c>
      <c r="H31" s="114">
        <v>0</v>
      </c>
      <c r="I31" s="114">
        <v>5.4829999999999997</v>
      </c>
      <c r="J31" s="114">
        <v>28.388000000000002</v>
      </c>
    </row>
    <row r="32" spans="1:10">
      <c r="B32" s="114">
        <v>2.8</v>
      </c>
      <c r="C32" s="114">
        <v>1.7</v>
      </c>
      <c r="D32" s="114">
        <v>57.5</v>
      </c>
      <c r="E32" s="114">
        <v>118.70099999999999</v>
      </c>
      <c r="F32" s="114">
        <v>3.3079999999999998</v>
      </c>
      <c r="G32" s="114">
        <v>-94.819000000000003</v>
      </c>
      <c r="H32" s="114">
        <v>0</v>
      </c>
      <c r="I32" s="114">
        <v>5.3819999999999997</v>
      </c>
      <c r="J32" s="114">
        <v>28.388000000000002</v>
      </c>
    </row>
    <row r="33" spans="1:10">
      <c r="B33" s="114">
        <v>2.6</v>
      </c>
      <c r="C33" s="114">
        <v>1.9</v>
      </c>
      <c r="D33" s="114">
        <v>52.5</v>
      </c>
      <c r="E33" s="114">
        <v>108.379</v>
      </c>
      <c r="F33" s="114">
        <v>3.02</v>
      </c>
      <c r="G33" s="114">
        <v>-94.819000000000003</v>
      </c>
      <c r="H33" s="114">
        <v>0</v>
      </c>
      <c r="I33" s="114">
        <v>5.28</v>
      </c>
      <c r="J33" s="114">
        <v>28.388000000000002</v>
      </c>
    </row>
    <row r="34" spans="1:10">
      <c r="B34" s="114">
        <v>2.4</v>
      </c>
      <c r="C34" s="114">
        <v>2.1</v>
      </c>
      <c r="D34" s="114">
        <v>47.5</v>
      </c>
      <c r="E34" s="114">
        <v>98.057000000000002</v>
      </c>
      <c r="F34" s="114">
        <v>2.7330000000000001</v>
      </c>
      <c r="G34" s="114">
        <v>-94.819000000000003</v>
      </c>
      <c r="H34" s="114">
        <v>0</v>
      </c>
      <c r="I34" s="114">
        <v>5.1779999999999999</v>
      </c>
      <c r="J34" s="114">
        <v>28.388000000000002</v>
      </c>
    </row>
    <row r="35" spans="1:10">
      <c r="B35" s="114">
        <v>2.2000000000000002</v>
      </c>
      <c r="C35" s="114">
        <v>2.2999999999999998</v>
      </c>
      <c r="D35" s="114">
        <v>42.5</v>
      </c>
      <c r="E35" s="114">
        <v>87.734999999999999</v>
      </c>
      <c r="F35" s="114">
        <v>2.4449999999999998</v>
      </c>
      <c r="G35" s="114">
        <v>-94.819000000000003</v>
      </c>
      <c r="H35" s="114">
        <v>0</v>
      </c>
      <c r="I35" s="114">
        <v>5.0750000000000002</v>
      </c>
      <c r="J35" s="114">
        <v>28.388000000000002</v>
      </c>
    </row>
    <row r="36" spans="1:10">
      <c r="B36" s="114">
        <v>2</v>
      </c>
      <c r="C36" s="114">
        <v>2.5</v>
      </c>
      <c r="D36" s="114">
        <v>37.5</v>
      </c>
      <c r="E36" s="114">
        <v>77.414000000000001</v>
      </c>
      <c r="F36" s="114">
        <v>2.157</v>
      </c>
      <c r="G36" s="114">
        <v>-94.819000000000003</v>
      </c>
      <c r="H36" s="114">
        <v>0</v>
      </c>
      <c r="I36" s="114">
        <v>4.9720000000000004</v>
      </c>
      <c r="J36" s="114">
        <v>28.388000000000002</v>
      </c>
    </row>
    <row r="37" spans="1:10">
      <c r="B37" s="114">
        <v>1.8</v>
      </c>
      <c r="C37" s="114">
        <v>2.7</v>
      </c>
      <c r="D37" s="114">
        <v>32.5</v>
      </c>
      <c r="E37" s="114">
        <v>67.091999999999999</v>
      </c>
      <c r="F37" s="114">
        <v>1.87</v>
      </c>
      <c r="G37" s="114">
        <v>-94.819000000000003</v>
      </c>
      <c r="H37" s="114">
        <v>0</v>
      </c>
      <c r="I37" s="114">
        <v>4.8680000000000003</v>
      </c>
      <c r="J37" s="114">
        <v>28.388000000000002</v>
      </c>
    </row>
    <row r="38" spans="1:10">
      <c r="B38" s="114">
        <v>1.6</v>
      </c>
      <c r="C38" s="114">
        <v>2.9</v>
      </c>
      <c r="D38" s="114">
        <v>27.5</v>
      </c>
      <c r="E38" s="114">
        <v>56.77</v>
      </c>
      <c r="F38" s="114">
        <v>1.5820000000000001</v>
      </c>
      <c r="G38" s="114">
        <v>-94.819000000000003</v>
      </c>
      <c r="H38" s="114">
        <v>0</v>
      </c>
      <c r="I38" s="114">
        <v>4.7619999999999996</v>
      </c>
      <c r="J38" s="114">
        <v>28.388000000000002</v>
      </c>
    </row>
    <row r="39" spans="1:10">
      <c r="B39" s="114">
        <v>1.4</v>
      </c>
      <c r="C39" s="114">
        <v>3.1</v>
      </c>
      <c r="D39" s="114">
        <v>22.5</v>
      </c>
      <c r="E39" s="114">
        <v>46.448</v>
      </c>
      <c r="F39" s="114">
        <v>1.294</v>
      </c>
      <c r="G39" s="114">
        <v>-94.819000000000003</v>
      </c>
      <c r="H39" s="114">
        <v>0</v>
      </c>
      <c r="I39" s="114">
        <v>4.6539999999999999</v>
      </c>
      <c r="J39" s="114">
        <v>28.388000000000002</v>
      </c>
    </row>
    <row r="40" spans="1:10">
      <c r="B40" s="114">
        <v>1.2</v>
      </c>
      <c r="C40" s="114">
        <v>3.3</v>
      </c>
      <c r="D40" s="114">
        <v>17.5</v>
      </c>
      <c r="E40" s="114">
        <v>36.125999999999998</v>
      </c>
      <c r="F40" s="114">
        <v>1.0069999999999999</v>
      </c>
      <c r="G40" s="114">
        <v>-94.819000000000003</v>
      </c>
      <c r="H40" s="114">
        <v>0</v>
      </c>
      <c r="I40" s="114">
        <v>4.54</v>
      </c>
      <c r="J40" s="114">
        <v>28.388000000000002</v>
      </c>
    </row>
    <row r="41" spans="1:10">
      <c r="B41" s="114">
        <v>1</v>
      </c>
      <c r="C41" s="114">
        <v>3.5</v>
      </c>
      <c r="D41" s="114">
        <v>12.5</v>
      </c>
      <c r="E41" s="114">
        <v>25.805</v>
      </c>
      <c r="F41" s="114">
        <v>0.71899999999999997</v>
      </c>
      <c r="G41" s="114">
        <v>-94.819000000000003</v>
      </c>
      <c r="H41" s="114">
        <v>0</v>
      </c>
      <c r="I41" s="114">
        <v>4.4169999999999998</v>
      </c>
      <c r="J41" s="114">
        <v>28.388000000000002</v>
      </c>
    </row>
    <row r="42" spans="1:10">
      <c r="B42" s="114">
        <v>0.8</v>
      </c>
      <c r="C42" s="114">
        <v>3.7</v>
      </c>
      <c r="D42" s="114">
        <v>8</v>
      </c>
      <c r="E42" s="114">
        <v>16.515000000000001</v>
      </c>
      <c r="F42" s="114">
        <v>0.46</v>
      </c>
      <c r="G42" s="114">
        <v>-94.819000000000003</v>
      </c>
      <c r="H42" s="114">
        <v>0</v>
      </c>
      <c r="I42" s="114">
        <v>4.2830000000000004</v>
      </c>
      <c r="J42" s="114">
        <v>14.535</v>
      </c>
    </row>
    <row r="43" spans="1:10">
      <c r="B43" s="114">
        <v>0.6</v>
      </c>
      <c r="C43" s="114">
        <v>3.9</v>
      </c>
      <c r="D43" s="114">
        <v>4.5</v>
      </c>
      <c r="E43" s="114">
        <v>9.2899999999999991</v>
      </c>
      <c r="F43" s="114">
        <v>0.25900000000000001</v>
      </c>
      <c r="G43" s="114">
        <v>-94.819000000000003</v>
      </c>
      <c r="H43" s="114">
        <v>0</v>
      </c>
      <c r="I43" s="114">
        <v>4.1500000000000004</v>
      </c>
      <c r="J43" s="114">
        <v>6.1319999999999997</v>
      </c>
    </row>
    <row r="44" spans="1:10">
      <c r="B44" s="114">
        <v>0.4</v>
      </c>
      <c r="C44" s="114">
        <v>4.0999999999999996</v>
      </c>
      <c r="D44" s="114">
        <v>2</v>
      </c>
      <c r="E44" s="114">
        <v>4.1289999999999996</v>
      </c>
      <c r="F44" s="114">
        <v>0.115</v>
      </c>
      <c r="G44" s="114">
        <v>-94.819000000000003</v>
      </c>
      <c r="H44" s="114">
        <v>0</v>
      </c>
      <c r="I44" s="114">
        <v>4.0170000000000003</v>
      </c>
      <c r="J44" s="114">
        <v>1.8169999999999999</v>
      </c>
    </row>
    <row r="45" spans="1:10">
      <c r="B45" s="114">
        <v>0.28299999999999997</v>
      </c>
      <c r="C45" s="114">
        <v>4.2169999999999996</v>
      </c>
      <c r="D45" s="114">
        <v>1</v>
      </c>
      <c r="E45" s="114">
        <v>2.0640000000000001</v>
      </c>
      <c r="F45" s="114">
        <v>5.8000000000000003E-2</v>
      </c>
      <c r="G45" s="114">
        <v>-94.819000000000003</v>
      </c>
      <c r="H45" s="114">
        <v>0</v>
      </c>
      <c r="I45" s="114">
        <v>3.9390000000000001</v>
      </c>
      <c r="J45" s="114">
        <v>0.64200000000000002</v>
      </c>
    </row>
    <row r="46" spans="1:10">
      <c r="B46" s="114">
        <v>0.2</v>
      </c>
      <c r="C46" s="114">
        <v>4.3</v>
      </c>
      <c r="D46" s="114">
        <v>0.5</v>
      </c>
      <c r="E46" s="114">
        <v>1.032</v>
      </c>
      <c r="F46" s="114">
        <v>2.9000000000000001E-2</v>
      </c>
      <c r="G46" s="114">
        <v>-94.819000000000003</v>
      </c>
      <c r="H46" s="114">
        <v>0</v>
      </c>
      <c r="I46" s="114">
        <v>3.883</v>
      </c>
      <c r="J46" s="114">
        <v>0.22700000000000001</v>
      </c>
    </row>
    <row r="47" spans="1:10">
      <c r="B47" s="114">
        <v>0</v>
      </c>
      <c r="C47" s="114">
        <v>4.5</v>
      </c>
      <c r="D47" s="114">
        <v>0</v>
      </c>
      <c r="E47" s="114">
        <v>0</v>
      </c>
      <c r="F47" s="114">
        <v>0</v>
      </c>
      <c r="G47" s="114">
        <v>-94.819000000000003</v>
      </c>
      <c r="H47" s="114">
        <v>0</v>
      </c>
      <c r="I47" s="114">
        <v>3.883</v>
      </c>
      <c r="J47" s="114">
        <v>0</v>
      </c>
    </row>
    <row r="48" spans="1:10">
      <c r="A48" s="114" t="s">
        <v>678</v>
      </c>
      <c r="B48" s="114">
        <v>6.976</v>
      </c>
      <c r="C48" s="114">
        <v>0</v>
      </c>
      <c r="D48" s="114">
        <v>100</v>
      </c>
      <c r="E48" s="114">
        <v>292.00799999999998</v>
      </c>
      <c r="F48" s="114">
        <v>8.1379999999999999</v>
      </c>
      <c r="G48" s="114">
        <v>-89.344999999999999</v>
      </c>
      <c r="H48" s="114">
        <v>-14.561</v>
      </c>
      <c r="I48" s="114">
        <v>7.0579999999999998</v>
      </c>
      <c r="J48" s="114">
        <v>0</v>
      </c>
    </row>
    <row r="49" spans="2:10">
      <c r="B49" s="114">
        <v>6.8780000000000001</v>
      </c>
      <c r="C49" s="114">
        <v>9.8000000000000004E-2</v>
      </c>
      <c r="D49" s="114">
        <v>98</v>
      </c>
      <c r="E49" s="114">
        <v>286.15800000000002</v>
      </c>
      <c r="F49" s="114">
        <v>7.9749999999999996</v>
      </c>
      <c r="G49" s="114">
        <v>-89.344999999999999</v>
      </c>
      <c r="H49" s="114">
        <v>-14.55</v>
      </c>
      <c r="I49" s="114">
        <v>6.9989999999999997</v>
      </c>
      <c r="J49" s="114">
        <v>0</v>
      </c>
    </row>
    <row r="50" spans="2:10">
      <c r="B50" s="114">
        <v>6.8730000000000002</v>
      </c>
      <c r="C50" s="114">
        <v>0.10299999999999999</v>
      </c>
      <c r="D50" s="114">
        <v>97.9</v>
      </c>
      <c r="E50" s="114">
        <v>285.86500000000001</v>
      </c>
      <c r="F50" s="114">
        <v>7.9669999999999996</v>
      </c>
      <c r="G50" s="114">
        <v>-89.344999999999999</v>
      </c>
      <c r="H50" s="114">
        <v>-14.55</v>
      </c>
      <c r="I50" s="114">
        <v>6.9960000000000004</v>
      </c>
      <c r="J50" s="114">
        <v>2.6720000000000002</v>
      </c>
    </row>
    <row r="51" spans="2:10">
      <c r="B51" s="114">
        <v>6.5</v>
      </c>
      <c r="C51" s="114">
        <v>0.47599999999999998</v>
      </c>
      <c r="D51" s="114">
        <v>90.5</v>
      </c>
      <c r="E51" s="114">
        <v>264.13900000000001</v>
      </c>
      <c r="F51" s="114">
        <v>7.3609999999999998</v>
      </c>
      <c r="G51" s="114">
        <v>-89.341999999999999</v>
      </c>
      <c r="H51" s="114">
        <v>-14.51</v>
      </c>
      <c r="I51" s="114">
        <v>6.7729999999999997</v>
      </c>
      <c r="J51" s="114">
        <v>2.4350000000000001</v>
      </c>
    </row>
    <row r="52" spans="2:10">
      <c r="B52" s="114">
        <v>6</v>
      </c>
      <c r="C52" s="114">
        <v>0.97599999999999998</v>
      </c>
      <c r="D52" s="114">
        <v>80.8</v>
      </c>
      <c r="E52" s="114">
        <v>236.04900000000001</v>
      </c>
      <c r="F52" s="114">
        <v>6.5789999999999997</v>
      </c>
      <c r="G52" s="114">
        <v>-89.337000000000003</v>
      </c>
      <c r="H52" s="114">
        <v>-14.457000000000001</v>
      </c>
      <c r="I52" s="114">
        <v>6.4749999999999996</v>
      </c>
      <c r="J52" s="114">
        <v>2.14</v>
      </c>
    </row>
    <row r="53" spans="2:10">
      <c r="B53" s="114">
        <v>5.5</v>
      </c>
      <c r="C53" s="114">
        <v>1.476</v>
      </c>
      <c r="D53" s="114">
        <v>71.599999999999994</v>
      </c>
      <c r="E53" s="114">
        <v>209.167</v>
      </c>
      <c r="F53" s="114">
        <v>5.8289999999999997</v>
      </c>
      <c r="G53" s="114">
        <v>-89.332999999999998</v>
      </c>
      <c r="H53" s="114">
        <v>-14.404</v>
      </c>
      <c r="I53" s="114">
        <v>6.1790000000000003</v>
      </c>
      <c r="J53" s="114">
        <v>1.87</v>
      </c>
    </row>
    <row r="54" spans="2:10">
      <c r="B54" s="114">
        <v>5</v>
      </c>
      <c r="C54" s="114">
        <v>1.976</v>
      </c>
      <c r="D54" s="114">
        <v>62.8</v>
      </c>
      <c r="E54" s="114">
        <v>183.49199999999999</v>
      </c>
      <c r="F54" s="114">
        <v>5.1139999999999999</v>
      </c>
      <c r="G54" s="114">
        <v>-89.326999999999998</v>
      </c>
      <c r="H54" s="114">
        <v>-14.351000000000001</v>
      </c>
      <c r="I54" s="114">
        <v>5.8860000000000001</v>
      </c>
      <c r="J54" s="114">
        <v>1.6240000000000001</v>
      </c>
    </row>
    <row r="55" spans="2:10">
      <c r="B55" s="114">
        <v>4.5</v>
      </c>
      <c r="C55" s="114">
        <v>2.476</v>
      </c>
      <c r="D55" s="114">
        <v>54.5</v>
      </c>
      <c r="E55" s="114">
        <v>159.02500000000001</v>
      </c>
      <c r="F55" s="114">
        <v>4.4320000000000004</v>
      </c>
      <c r="G55" s="114">
        <v>-89.320999999999998</v>
      </c>
      <c r="H55" s="114">
        <v>-14.298999999999999</v>
      </c>
      <c r="I55" s="114">
        <v>5.5949999999999998</v>
      </c>
      <c r="J55" s="114">
        <v>1.401</v>
      </c>
    </row>
    <row r="56" spans="2:10">
      <c r="B56" s="114">
        <v>4</v>
      </c>
      <c r="C56" s="114">
        <v>2.976</v>
      </c>
      <c r="D56" s="114">
        <v>46.5</v>
      </c>
      <c r="E56" s="114">
        <v>135.76499999999999</v>
      </c>
      <c r="F56" s="114">
        <v>3.7839999999999998</v>
      </c>
      <c r="G56" s="114">
        <v>-89.313000000000002</v>
      </c>
      <c r="H56" s="114">
        <v>-14.246</v>
      </c>
      <c r="I56" s="114">
        <v>5.3070000000000004</v>
      </c>
      <c r="J56" s="114">
        <v>1.1990000000000001</v>
      </c>
    </row>
    <row r="57" spans="2:10">
      <c r="B57" s="114">
        <v>3.5</v>
      </c>
      <c r="C57" s="114">
        <v>3.476</v>
      </c>
      <c r="D57" s="114">
        <v>38.9</v>
      </c>
      <c r="E57" s="114">
        <v>113.711</v>
      </c>
      <c r="F57" s="114">
        <v>3.169</v>
      </c>
      <c r="G57" s="114">
        <v>-89.304000000000002</v>
      </c>
      <c r="H57" s="114">
        <v>-14.194000000000001</v>
      </c>
      <c r="I57" s="114">
        <v>5.0220000000000002</v>
      </c>
      <c r="J57" s="114">
        <v>1.0169999999999999</v>
      </c>
    </row>
    <row r="58" spans="2:10">
      <c r="B58" s="114">
        <v>3</v>
      </c>
      <c r="C58" s="114">
        <v>3.976</v>
      </c>
      <c r="D58" s="114">
        <v>31.8</v>
      </c>
      <c r="E58" s="114">
        <v>92.864000000000004</v>
      </c>
      <c r="F58" s="114">
        <v>2.5880000000000001</v>
      </c>
      <c r="G58" s="114">
        <v>-89.292000000000002</v>
      </c>
      <c r="H58" s="114">
        <v>-14.14</v>
      </c>
      <c r="I58" s="114">
        <v>4.74</v>
      </c>
      <c r="J58" s="114">
        <v>0.85499999999999998</v>
      </c>
    </row>
    <row r="59" spans="2:10">
      <c r="B59" s="114">
        <v>2.5</v>
      </c>
      <c r="C59" s="114">
        <v>4.476</v>
      </c>
      <c r="D59" s="114">
        <v>25.1</v>
      </c>
      <c r="E59" s="114">
        <v>73.221999999999994</v>
      </c>
      <c r="F59" s="114">
        <v>2.0409999999999999</v>
      </c>
      <c r="G59" s="114">
        <v>-89.277000000000001</v>
      </c>
      <c r="H59" s="114">
        <v>-14.086</v>
      </c>
      <c r="I59" s="114">
        <v>4.4619999999999997</v>
      </c>
      <c r="J59" s="114">
        <v>0.71199999999999997</v>
      </c>
    </row>
    <row r="60" spans="2:10">
      <c r="B60" s="114">
        <v>2</v>
      </c>
      <c r="C60" s="114">
        <v>4.976</v>
      </c>
      <c r="D60" s="114">
        <v>18.8</v>
      </c>
      <c r="E60" s="114">
        <v>54.784999999999997</v>
      </c>
      <c r="F60" s="114">
        <v>1.5269999999999999</v>
      </c>
      <c r="G60" s="114">
        <v>-89.253</v>
      </c>
      <c r="H60" s="114">
        <v>-14.029</v>
      </c>
      <c r="I60" s="114">
        <v>4.1879999999999997</v>
      </c>
      <c r="J60" s="114">
        <v>0.58499999999999996</v>
      </c>
    </row>
    <row r="61" spans="2:10">
      <c r="B61" s="114">
        <v>1.5</v>
      </c>
      <c r="C61" s="114">
        <v>5.476</v>
      </c>
      <c r="D61" s="114">
        <v>12.9</v>
      </c>
      <c r="E61" s="114">
        <v>37.552999999999997</v>
      </c>
      <c r="F61" s="114">
        <v>1.0469999999999999</v>
      </c>
      <c r="G61" s="114">
        <v>-89.212999999999994</v>
      </c>
      <c r="H61" s="114">
        <v>-13.965</v>
      </c>
      <c r="I61" s="114">
        <v>3.9169999999999998</v>
      </c>
      <c r="J61" s="114">
        <v>0.47399999999999998</v>
      </c>
    </row>
    <row r="62" spans="2:10">
      <c r="B62" s="114">
        <v>1</v>
      </c>
      <c r="C62" s="114">
        <v>5.976</v>
      </c>
      <c r="D62" s="114">
        <v>7.4</v>
      </c>
      <c r="E62" s="114">
        <v>21.524999999999999</v>
      </c>
      <c r="F62" s="114">
        <v>0.6</v>
      </c>
      <c r="G62" s="114">
        <v>-89.123000000000005</v>
      </c>
      <c r="H62" s="114">
        <v>-13.879</v>
      </c>
      <c r="I62" s="114">
        <v>3.649</v>
      </c>
      <c r="J62" s="114">
        <v>0.379</v>
      </c>
    </row>
    <row r="63" spans="2:10">
      <c r="B63" s="114">
        <v>0.5</v>
      </c>
      <c r="C63" s="114">
        <v>6.476</v>
      </c>
      <c r="D63" s="114">
        <v>2.2999999999999998</v>
      </c>
      <c r="E63" s="114">
        <v>6.7309999999999999</v>
      </c>
      <c r="F63" s="114">
        <v>0.188</v>
      </c>
      <c r="G63" s="114">
        <v>-88.706000000000003</v>
      </c>
      <c r="H63" s="114">
        <v>-13.629</v>
      </c>
      <c r="I63" s="114">
        <v>3.3679999999999999</v>
      </c>
      <c r="J63" s="114">
        <v>0.27900000000000003</v>
      </c>
    </row>
    <row r="64" spans="2:10">
      <c r="B64" s="114">
        <v>0.34100000000000003</v>
      </c>
      <c r="C64" s="114">
        <v>6.6349999999999998</v>
      </c>
      <c r="D64" s="114">
        <v>1</v>
      </c>
      <c r="E64" s="114">
        <v>2.92</v>
      </c>
      <c r="F64" s="114">
        <v>8.1000000000000003E-2</v>
      </c>
      <c r="G64" s="114">
        <v>-88.382999999999996</v>
      </c>
      <c r="H64" s="114">
        <v>-13.397</v>
      </c>
      <c r="I64" s="114">
        <v>3.2610000000000001</v>
      </c>
      <c r="J64" s="114">
        <v>0.1</v>
      </c>
    </row>
    <row r="65" spans="1:10">
      <c r="B65" s="114">
        <v>0</v>
      </c>
      <c r="C65" s="114">
        <v>6.976</v>
      </c>
      <c r="D65" s="114">
        <v>0</v>
      </c>
      <c r="E65" s="114">
        <v>0</v>
      </c>
      <c r="F65" s="114">
        <v>0</v>
      </c>
      <c r="G65" s="114">
        <v>-88.382999999999996</v>
      </c>
      <c r="H65" s="114">
        <v>-13.397</v>
      </c>
      <c r="I65" s="114">
        <v>3.2610000000000001</v>
      </c>
      <c r="J65" s="114">
        <v>0</v>
      </c>
    </row>
    <row r="66" spans="1:10">
      <c r="A66" s="114" t="s">
        <v>679</v>
      </c>
      <c r="B66" s="114">
        <v>6.976</v>
      </c>
      <c r="C66" s="114">
        <v>0</v>
      </c>
      <c r="D66" s="114">
        <v>100</v>
      </c>
      <c r="E66" s="114">
        <v>292.00799999999998</v>
      </c>
      <c r="F66" s="114">
        <v>8.1379999999999999</v>
      </c>
      <c r="G66" s="114">
        <v>-89.344999999999999</v>
      </c>
      <c r="H66" s="114">
        <v>14.561</v>
      </c>
      <c r="I66" s="114">
        <v>7.0579999999999998</v>
      </c>
      <c r="J66" s="114">
        <v>0</v>
      </c>
    </row>
    <row r="67" spans="1:10">
      <c r="B67" s="114">
        <v>6.8780000000000001</v>
      </c>
      <c r="C67" s="114">
        <v>9.8000000000000004E-2</v>
      </c>
      <c r="D67" s="114">
        <v>98</v>
      </c>
      <c r="E67" s="114">
        <v>286.15800000000002</v>
      </c>
      <c r="F67" s="114">
        <v>7.9749999999999996</v>
      </c>
      <c r="G67" s="114">
        <v>-89.344999999999999</v>
      </c>
      <c r="H67" s="114">
        <v>14.55</v>
      </c>
      <c r="I67" s="114">
        <v>6.9989999999999997</v>
      </c>
      <c r="J67" s="114">
        <v>0</v>
      </c>
    </row>
    <row r="68" spans="1:10">
      <c r="B68" s="114">
        <v>6.8730000000000002</v>
      </c>
      <c r="C68" s="114">
        <v>0.10299999999999999</v>
      </c>
      <c r="D68" s="114">
        <v>97.9</v>
      </c>
      <c r="E68" s="114">
        <v>285.86500000000001</v>
      </c>
      <c r="F68" s="114">
        <v>7.9669999999999996</v>
      </c>
      <c r="G68" s="114">
        <v>-89.344999999999999</v>
      </c>
      <c r="H68" s="114">
        <v>14.55</v>
      </c>
      <c r="I68" s="114">
        <v>6.9960000000000004</v>
      </c>
      <c r="J68" s="114">
        <v>2.6720000000000002</v>
      </c>
    </row>
    <row r="69" spans="1:10">
      <c r="B69" s="114">
        <v>6.5</v>
      </c>
      <c r="C69" s="114">
        <v>0.47599999999999998</v>
      </c>
      <c r="D69" s="114">
        <v>90.5</v>
      </c>
      <c r="E69" s="114">
        <v>264.13900000000001</v>
      </c>
      <c r="F69" s="114">
        <v>7.3609999999999998</v>
      </c>
      <c r="G69" s="114">
        <v>-89.341999999999999</v>
      </c>
      <c r="H69" s="114">
        <v>14.51</v>
      </c>
      <c r="I69" s="114">
        <v>6.7729999999999997</v>
      </c>
      <c r="J69" s="114">
        <v>2.4350000000000001</v>
      </c>
    </row>
    <row r="70" spans="1:10">
      <c r="B70" s="114">
        <v>6</v>
      </c>
      <c r="C70" s="114">
        <v>0.97599999999999998</v>
      </c>
      <c r="D70" s="114">
        <v>80.8</v>
      </c>
      <c r="E70" s="114">
        <v>236.04900000000001</v>
      </c>
      <c r="F70" s="114">
        <v>6.5789999999999997</v>
      </c>
      <c r="G70" s="114">
        <v>-89.337000000000003</v>
      </c>
      <c r="H70" s="114">
        <v>14.457000000000001</v>
      </c>
      <c r="I70" s="114">
        <v>6.4749999999999996</v>
      </c>
      <c r="J70" s="114">
        <v>2.14</v>
      </c>
    </row>
    <row r="71" spans="1:10">
      <c r="B71" s="114">
        <v>5.5</v>
      </c>
      <c r="C71" s="114">
        <v>1.476</v>
      </c>
      <c r="D71" s="114">
        <v>71.599999999999994</v>
      </c>
      <c r="E71" s="114">
        <v>209.167</v>
      </c>
      <c r="F71" s="114">
        <v>5.8289999999999997</v>
      </c>
      <c r="G71" s="114">
        <v>-89.332999999999998</v>
      </c>
      <c r="H71" s="114">
        <v>14.404</v>
      </c>
      <c r="I71" s="114">
        <v>6.1790000000000003</v>
      </c>
      <c r="J71" s="114">
        <v>1.87</v>
      </c>
    </row>
    <row r="72" spans="1:10">
      <c r="B72" s="114">
        <v>5</v>
      </c>
      <c r="C72" s="114">
        <v>1.976</v>
      </c>
      <c r="D72" s="114">
        <v>62.8</v>
      </c>
      <c r="E72" s="114">
        <v>183.49199999999999</v>
      </c>
      <c r="F72" s="114">
        <v>5.1139999999999999</v>
      </c>
      <c r="G72" s="114">
        <v>-89.326999999999998</v>
      </c>
      <c r="H72" s="114">
        <v>14.351000000000001</v>
      </c>
      <c r="I72" s="114">
        <v>5.8860000000000001</v>
      </c>
      <c r="J72" s="114">
        <v>1.6240000000000001</v>
      </c>
    </row>
    <row r="73" spans="1:10">
      <c r="B73" s="114">
        <v>4.5</v>
      </c>
      <c r="C73" s="114">
        <v>2.476</v>
      </c>
      <c r="D73" s="114">
        <v>54.5</v>
      </c>
      <c r="E73" s="114">
        <v>159.02500000000001</v>
      </c>
      <c r="F73" s="114">
        <v>4.4320000000000004</v>
      </c>
      <c r="G73" s="114">
        <v>-89.320999999999998</v>
      </c>
      <c r="H73" s="114">
        <v>14.298999999999999</v>
      </c>
      <c r="I73" s="114">
        <v>5.5949999999999998</v>
      </c>
      <c r="J73" s="114">
        <v>1.401</v>
      </c>
    </row>
    <row r="74" spans="1:10">
      <c r="B74" s="114">
        <v>4</v>
      </c>
      <c r="C74" s="114">
        <v>2.976</v>
      </c>
      <c r="D74" s="114">
        <v>46.5</v>
      </c>
      <c r="E74" s="114">
        <v>135.76499999999999</v>
      </c>
      <c r="F74" s="114">
        <v>3.7839999999999998</v>
      </c>
      <c r="G74" s="114">
        <v>-89.313000000000002</v>
      </c>
      <c r="H74" s="114">
        <v>14.246</v>
      </c>
      <c r="I74" s="114">
        <v>5.3070000000000004</v>
      </c>
      <c r="J74" s="114">
        <v>1.1990000000000001</v>
      </c>
    </row>
    <row r="75" spans="1:10">
      <c r="B75" s="114">
        <v>3.5</v>
      </c>
      <c r="C75" s="114">
        <v>3.476</v>
      </c>
      <c r="D75" s="114">
        <v>38.9</v>
      </c>
      <c r="E75" s="114">
        <v>113.711</v>
      </c>
      <c r="F75" s="114">
        <v>3.169</v>
      </c>
      <c r="G75" s="114">
        <v>-89.304000000000002</v>
      </c>
      <c r="H75" s="114">
        <v>14.194000000000001</v>
      </c>
      <c r="I75" s="114">
        <v>5.0220000000000002</v>
      </c>
      <c r="J75" s="114">
        <v>1.0169999999999999</v>
      </c>
    </row>
    <row r="76" spans="1:10">
      <c r="B76" s="114">
        <v>3</v>
      </c>
      <c r="C76" s="114">
        <v>3.976</v>
      </c>
      <c r="D76" s="114">
        <v>31.8</v>
      </c>
      <c r="E76" s="114">
        <v>92.864000000000004</v>
      </c>
      <c r="F76" s="114">
        <v>2.5880000000000001</v>
      </c>
      <c r="G76" s="114">
        <v>-89.292000000000002</v>
      </c>
      <c r="H76" s="114">
        <v>14.14</v>
      </c>
      <c r="I76" s="114">
        <v>4.74</v>
      </c>
      <c r="J76" s="114">
        <v>0.85499999999999998</v>
      </c>
    </row>
    <row r="77" spans="1:10">
      <c r="B77" s="114">
        <v>2.5</v>
      </c>
      <c r="C77" s="114">
        <v>4.476</v>
      </c>
      <c r="D77" s="114">
        <v>25.1</v>
      </c>
      <c r="E77" s="114">
        <v>73.221999999999994</v>
      </c>
      <c r="F77" s="114">
        <v>2.0409999999999999</v>
      </c>
      <c r="G77" s="114">
        <v>-89.277000000000001</v>
      </c>
      <c r="H77" s="114">
        <v>14.086</v>
      </c>
      <c r="I77" s="114">
        <v>4.4619999999999997</v>
      </c>
      <c r="J77" s="114">
        <v>0.71199999999999997</v>
      </c>
    </row>
    <row r="78" spans="1:10">
      <c r="B78" s="114">
        <v>2</v>
      </c>
      <c r="C78" s="114">
        <v>4.976</v>
      </c>
      <c r="D78" s="114">
        <v>18.8</v>
      </c>
      <c r="E78" s="114">
        <v>54.784999999999997</v>
      </c>
      <c r="F78" s="114">
        <v>1.5269999999999999</v>
      </c>
      <c r="G78" s="114">
        <v>-89.253</v>
      </c>
      <c r="H78" s="114">
        <v>14.029</v>
      </c>
      <c r="I78" s="114">
        <v>4.1879999999999997</v>
      </c>
      <c r="J78" s="114">
        <v>0.58499999999999996</v>
      </c>
    </row>
    <row r="79" spans="1:10">
      <c r="B79" s="114">
        <v>1.5</v>
      </c>
      <c r="C79" s="114">
        <v>5.476</v>
      </c>
      <c r="D79" s="114">
        <v>12.9</v>
      </c>
      <c r="E79" s="114">
        <v>37.552999999999997</v>
      </c>
      <c r="F79" s="114">
        <v>1.0469999999999999</v>
      </c>
      <c r="G79" s="114">
        <v>-89.212999999999994</v>
      </c>
      <c r="H79" s="114">
        <v>13.965</v>
      </c>
      <c r="I79" s="114">
        <v>3.9169999999999998</v>
      </c>
      <c r="J79" s="114">
        <v>0.47399999999999998</v>
      </c>
    </row>
    <row r="80" spans="1:10">
      <c r="B80" s="114">
        <v>1</v>
      </c>
      <c r="C80" s="114">
        <v>5.976</v>
      </c>
      <c r="D80" s="114">
        <v>7.4</v>
      </c>
      <c r="E80" s="114">
        <v>21.524999999999999</v>
      </c>
      <c r="F80" s="114">
        <v>0.6</v>
      </c>
      <c r="G80" s="114">
        <v>-89.123000000000005</v>
      </c>
      <c r="H80" s="114">
        <v>13.879</v>
      </c>
      <c r="I80" s="114">
        <v>3.649</v>
      </c>
      <c r="J80" s="114">
        <v>0.379</v>
      </c>
    </row>
    <row r="81" spans="2:10">
      <c r="B81" s="114">
        <v>0.5</v>
      </c>
      <c r="C81" s="114">
        <v>6.476</v>
      </c>
      <c r="D81" s="114">
        <v>2.2999999999999998</v>
      </c>
      <c r="E81" s="114">
        <v>6.7309999999999999</v>
      </c>
      <c r="F81" s="114">
        <v>0.188</v>
      </c>
      <c r="G81" s="114">
        <v>-88.706000000000003</v>
      </c>
      <c r="H81" s="114">
        <v>13.629</v>
      </c>
      <c r="I81" s="114">
        <v>3.3679999999999999</v>
      </c>
      <c r="J81" s="114">
        <v>0.27900000000000003</v>
      </c>
    </row>
    <row r="82" spans="2:10">
      <c r="B82" s="114">
        <v>0.34100000000000003</v>
      </c>
      <c r="C82" s="114">
        <v>6.6349999999999998</v>
      </c>
      <c r="D82" s="114">
        <v>1</v>
      </c>
      <c r="E82" s="114">
        <v>2.92</v>
      </c>
      <c r="F82" s="114">
        <v>8.1000000000000003E-2</v>
      </c>
      <c r="G82" s="114">
        <v>-88.382999999999996</v>
      </c>
      <c r="H82" s="114">
        <v>13.397</v>
      </c>
      <c r="I82" s="114">
        <v>3.2610000000000001</v>
      </c>
      <c r="J82" s="114">
        <v>0.1</v>
      </c>
    </row>
    <row r="83" spans="2:10">
      <c r="B83" s="114">
        <v>0</v>
      </c>
      <c r="C83" s="114">
        <v>6.976</v>
      </c>
      <c r="D83" s="114">
        <v>0</v>
      </c>
      <c r="E83" s="114">
        <v>0</v>
      </c>
      <c r="F83" s="114">
        <v>0</v>
      </c>
      <c r="G83" s="114">
        <v>-88.382999999999996</v>
      </c>
      <c r="H83" s="114">
        <v>13.397</v>
      </c>
      <c r="I83" s="114">
        <v>3.2610000000000001</v>
      </c>
      <c r="J83" s="114">
        <v>0</v>
      </c>
    </row>
  </sheetData>
  <printOptions horizontalCentered="1"/>
  <pageMargins left="0.70866141732283472" right="0.70866141732283472" top="0.43307086614173229" bottom="0.74803149606299213" header="0" footer="0.31496062992125984"/>
  <pageSetup orientation="portrait" r:id="rId1"/>
  <headerFooter>
    <oddFooter>&amp;L&amp;"Times New Roman,Regular"&amp;9&amp;F&amp;C&amp;"Times New Roman,Regular"&amp;9- PRELIMINARY -&amp;R&amp;"Times New Roman,Regular"&amp;9Page &amp;P of &amp;N</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9</vt:i4>
      </vt:variant>
      <vt:variant>
        <vt:lpstr>Named Ranges</vt:lpstr>
      </vt:variant>
      <vt:variant>
        <vt:i4>12</vt:i4>
      </vt:variant>
    </vt:vector>
  </HeadingPairs>
  <TitlesOfParts>
    <vt:vector size="21" baseType="lpstr">
      <vt:lpstr>000</vt:lpstr>
      <vt:lpstr>100-109</vt:lpstr>
      <vt:lpstr>Appendix A</vt:lpstr>
      <vt:lpstr>Appendix B</vt:lpstr>
      <vt:lpstr>Appendix C</vt:lpstr>
      <vt:lpstr>Appendix D</vt:lpstr>
      <vt:lpstr>Appendix E</vt:lpstr>
      <vt:lpstr>Responsibilities</vt:lpstr>
      <vt:lpstr>TankCalib</vt:lpstr>
      <vt:lpstr>'100-109'!Print_Area</vt:lpstr>
      <vt:lpstr>'Appendix A'!Print_Area</vt:lpstr>
      <vt:lpstr>'Appendix B'!Print_Area</vt:lpstr>
      <vt:lpstr>'Appendix C'!Print_Area</vt:lpstr>
      <vt:lpstr>'Appendix D'!Print_Area</vt:lpstr>
      <vt:lpstr>'Appendix E'!Print_Area</vt:lpstr>
      <vt:lpstr>'100-109'!Print_Titles</vt:lpstr>
      <vt:lpstr>'Appendix A'!Print_Titles</vt:lpstr>
      <vt:lpstr>'Appendix B'!Print_Titles</vt:lpstr>
      <vt:lpstr>'Appendix C'!Print_Titles</vt:lpstr>
      <vt:lpstr>'Appendix D'!Print_Titles</vt:lpstr>
      <vt:lpstr>'Appendix E'!Print_Titles</vt:lpstr>
    </vt:vector>
  </TitlesOfParts>
  <Company>Sunnypowers Ltd</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Pat Couser</dc:creator>
  <cp:lastModifiedBy>Ian Saari</cp:lastModifiedBy>
  <cp:lastPrinted>2012-07-11T16:02:46Z</cp:lastPrinted>
  <dcterms:created xsi:type="dcterms:W3CDTF">2005-09-01T12:40:54Z</dcterms:created>
  <dcterms:modified xsi:type="dcterms:W3CDTF">2012-08-29T22:44:47Z</dcterms:modified>
</cp:coreProperties>
</file>